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Exams\Curso_15_16\"/>
    </mc:Choice>
  </mc:AlternateContent>
  <bookViews>
    <workbookView xWindow="0" yWindow="0" windowWidth="19200" windowHeight="6730"/>
  </bookViews>
  <sheets>
    <sheet name="Hoja2" sheetId="2" r:id="rId1"/>
  </sheets>
  <definedNames>
    <definedName name="_xlnm.Print_Area" localSheetId="0">Hoja2!$F$2:$O$31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4" i="2" l="1"/>
  <c r="G135" i="2" l="1"/>
  <c r="G136" i="2" l="1"/>
  <c r="AK12" i="2"/>
  <c r="AK18" i="2" s="1"/>
  <c r="AK19" i="2" s="1"/>
  <c r="AK14" i="2"/>
  <c r="AK15" i="2" s="1"/>
  <c r="AK16" i="2" s="1"/>
  <c r="AK17" i="2" s="1"/>
  <c r="AK31" i="2" s="1"/>
  <c r="AE31" i="2"/>
  <c r="AC30" i="2"/>
  <c r="AB30" i="2"/>
  <c r="AC31" i="2" s="1"/>
  <c r="AB6" i="2"/>
  <c r="AB16" i="2"/>
  <c r="G137" i="2" l="1"/>
  <c r="AK20" i="2"/>
  <c r="G5" i="2"/>
  <c r="G6" i="2" s="1"/>
  <c r="G7" i="2" s="1"/>
  <c r="G8" i="2" s="1"/>
  <c r="G9" i="2" s="1"/>
  <c r="S7" i="2"/>
  <c r="T20" i="2"/>
  <c r="S22" i="2" s="1"/>
  <c r="T23" i="2" s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G138" i="2" l="1"/>
  <c r="AK23" i="2"/>
  <c r="AK24" i="2"/>
  <c r="I6" i="2"/>
  <c r="I7" i="2"/>
  <c r="I8" i="2"/>
  <c r="I9" i="2"/>
  <c r="I5" i="2"/>
  <c r="E119" i="2"/>
  <c r="E118" i="2"/>
  <c r="E117" i="2"/>
  <c r="E116" i="2"/>
  <c r="D105" i="2"/>
  <c r="H10" i="2"/>
  <c r="M8" i="2"/>
  <c r="N9" i="2" s="1"/>
  <c r="E5" i="2"/>
  <c r="G139" i="2" l="1"/>
  <c r="E108" i="2"/>
  <c r="AB9" i="2" s="1"/>
  <c r="AB7" i="2"/>
  <c r="I10" i="2"/>
  <c r="E105" i="2"/>
  <c r="J5" i="2"/>
  <c r="S9" i="2" l="1"/>
  <c r="E109" i="2"/>
  <c r="E110" i="2" s="1"/>
  <c r="AB11" i="2" s="1"/>
  <c r="AB8" i="2"/>
  <c r="J6" i="2"/>
  <c r="E111" i="2" l="1"/>
  <c r="S6" i="2" s="1"/>
  <c r="S25" i="2" s="1"/>
  <c r="T28" i="2" s="1"/>
  <c r="E112" i="2"/>
  <c r="AB12" i="2" s="1"/>
  <c r="AB33" i="2" s="1"/>
  <c r="AB38" i="2" s="1"/>
  <c r="AB39" i="2" s="1"/>
  <c r="AB40" i="2" s="1"/>
  <c r="AB37" i="2" s="1"/>
  <c r="J7" i="2"/>
  <c r="E113" i="2" l="1"/>
  <c r="AB13" i="2" s="1"/>
  <c r="E121" i="2"/>
  <c r="J9" i="2"/>
  <c r="J8" i="2"/>
  <c r="E124" i="2" l="1"/>
  <c r="E123" i="2"/>
  <c r="E122" i="2"/>
  <c r="G10" i="2"/>
  <c r="J10" i="2"/>
  <c r="M11" i="2" s="1"/>
  <c r="B6" i="2" l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</calcChain>
</file>

<file path=xl/comments1.xml><?xml version="1.0" encoding="utf-8"?>
<comments xmlns="http://schemas.openxmlformats.org/spreadsheetml/2006/main">
  <authors>
    <author>JHernandez</author>
  </authors>
  <commentList>
    <comment ref="C4" authorId="0" shape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From a  N(85;10)</t>
        </r>
      </text>
    </comment>
  </commentList>
</comments>
</file>

<file path=xl/sharedStrings.xml><?xml version="1.0" encoding="utf-8"?>
<sst xmlns="http://schemas.openxmlformats.org/spreadsheetml/2006/main" count="133" uniqueCount="101">
  <si>
    <t>H0:</t>
  </si>
  <si>
    <r>
      <t>Xi</t>
    </r>
    <r>
      <rPr>
        <vertAlign val="superscript"/>
        <sz val="11"/>
        <color indexed="8"/>
        <rFont val="Calibri"/>
        <family val="2"/>
      </rPr>
      <t>2</t>
    </r>
  </si>
  <si>
    <t>Oi</t>
  </si>
  <si>
    <t>Pi</t>
  </si>
  <si>
    <t>Ei</t>
  </si>
  <si>
    <t>H1:</t>
  </si>
  <si>
    <t>α</t>
  </si>
  <si>
    <t>dc</t>
  </si>
  <si>
    <t>RC</t>
  </si>
  <si>
    <t>+ ∞</t>
  </si>
  <si>
    <t>RA</t>
  </si>
  <si>
    <t>d</t>
  </si>
  <si>
    <t>Totales</t>
  </si>
  <si>
    <t>n</t>
  </si>
  <si>
    <r>
      <t>a</t>
    </r>
    <r>
      <rPr>
        <vertAlign val="subscript"/>
        <sz val="11"/>
        <color indexed="8"/>
        <rFont val="Calibri"/>
        <family val="2"/>
      </rPr>
      <t>2</t>
    </r>
  </si>
  <si>
    <r>
      <t>S</t>
    </r>
    <r>
      <rPr>
        <vertAlign val="superscript"/>
        <sz val="11"/>
        <color indexed="8"/>
        <rFont val="Calibri"/>
        <family val="2"/>
      </rPr>
      <t>2</t>
    </r>
  </si>
  <si>
    <t>S</t>
  </si>
  <si>
    <r>
      <t>S</t>
    </r>
    <r>
      <rPr>
        <vertAlign val="subscript"/>
        <sz val="11"/>
        <color indexed="8"/>
        <rFont val="Calibri"/>
        <family val="2"/>
      </rPr>
      <t>1</t>
    </r>
    <r>
      <rPr>
        <vertAlign val="superscript"/>
        <sz val="11"/>
        <color indexed="8"/>
        <rFont val="Calibri"/>
        <family val="2"/>
      </rPr>
      <t>2</t>
    </r>
  </si>
  <si>
    <r>
      <t>S</t>
    </r>
    <r>
      <rPr>
        <vertAlign val="subscript"/>
        <sz val="11"/>
        <color indexed="8"/>
        <rFont val="Calibri"/>
        <family val="2"/>
      </rPr>
      <t>1</t>
    </r>
  </si>
  <si>
    <r>
      <t>z</t>
    </r>
    <r>
      <rPr>
        <vertAlign val="subscript"/>
        <sz val="11"/>
        <color indexed="8"/>
        <rFont val="Calibri"/>
        <family val="2"/>
      </rPr>
      <t>0,2</t>
    </r>
  </si>
  <si>
    <r>
      <t>a-0,84S</t>
    </r>
    <r>
      <rPr>
        <vertAlign val="subscript"/>
        <sz val="11"/>
        <color indexed="8"/>
        <rFont val="Calibri"/>
        <family val="2"/>
      </rPr>
      <t>1</t>
    </r>
  </si>
  <si>
    <r>
      <t>z</t>
    </r>
    <r>
      <rPr>
        <vertAlign val="subscript"/>
        <sz val="11"/>
        <color indexed="8"/>
        <rFont val="Calibri"/>
        <family val="2"/>
      </rPr>
      <t>0,4</t>
    </r>
  </si>
  <si>
    <r>
      <t>a-0,25S</t>
    </r>
    <r>
      <rPr>
        <vertAlign val="subscript"/>
        <sz val="11"/>
        <color indexed="8"/>
        <rFont val="Calibri"/>
        <family val="2"/>
      </rPr>
      <t>1</t>
    </r>
  </si>
  <si>
    <r>
      <t>z</t>
    </r>
    <r>
      <rPr>
        <vertAlign val="subscript"/>
        <sz val="11"/>
        <color indexed="8"/>
        <rFont val="Calibri"/>
        <family val="2"/>
      </rPr>
      <t>0,6</t>
    </r>
  </si>
  <si>
    <r>
      <t>a+0,84S</t>
    </r>
    <r>
      <rPr>
        <vertAlign val="subscript"/>
        <sz val="11"/>
        <color indexed="8"/>
        <rFont val="Calibri"/>
        <family val="2"/>
      </rPr>
      <t>1</t>
    </r>
  </si>
  <si>
    <r>
      <t>z</t>
    </r>
    <r>
      <rPr>
        <vertAlign val="subscript"/>
        <sz val="11"/>
        <color indexed="8"/>
        <rFont val="Calibri"/>
        <family val="2"/>
      </rPr>
      <t>0,8</t>
    </r>
  </si>
  <si>
    <r>
      <t>a+0,25S</t>
    </r>
    <r>
      <rPr>
        <vertAlign val="subscript"/>
        <sz val="11"/>
        <color indexed="8"/>
        <rFont val="Calibri"/>
        <family val="2"/>
      </rPr>
      <t>1</t>
    </r>
  </si>
  <si>
    <t>ξ</t>
  </si>
  <si>
    <r>
      <t>N(</t>
    </r>
    <r>
      <rPr>
        <sz val="11"/>
        <color indexed="8"/>
        <rFont val="Calibri"/>
        <family val="2"/>
      </rPr>
      <t>µ;σ)</t>
    </r>
  </si>
  <si>
    <t>µ0</t>
  </si>
  <si>
    <t>H0</t>
  </si>
  <si>
    <t>H1</t>
  </si>
  <si>
    <t>d =</t>
  </si>
  <si>
    <r>
      <t>z</t>
    </r>
    <r>
      <rPr>
        <vertAlign val="subscript"/>
        <sz val="11"/>
        <color indexed="8"/>
        <rFont val="Calibri"/>
        <family val="2"/>
      </rPr>
      <t>α</t>
    </r>
  </si>
  <si>
    <t>- ∞</t>
  </si>
  <si>
    <t>d0</t>
  </si>
  <si>
    <r>
      <t xml:space="preserve">P(d </t>
    </r>
    <r>
      <rPr>
        <sz val="11"/>
        <color indexed="8"/>
        <rFont val="Calibri"/>
        <family val="2"/>
      </rPr>
      <t>≥ d0/H0)</t>
    </r>
  </si>
  <si>
    <t>[0-77,01]</t>
  </si>
  <si>
    <t>(77,01-82,47]</t>
  </si>
  <si>
    <t>(82,47-87,17]</t>
  </si>
  <si>
    <t>(87,17-92,63]</t>
  </si>
  <si>
    <t>&gt; 0,25</t>
  </si>
  <si>
    <t>s1</t>
  </si>
  <si>
    <t>Σxi</t>
  </si>
  <si>
    <t>α/2</t>
  </si>
  <si>
    <r>
      <t>Σxi</t>
    </r>
    <r>
      <rPr>
        <vertAlign val="superscript"/>
        <sz val="11"/>
        <color indexed="8"/>
        <rFont val="Arial"/>
        <family val="2"/>
      </rPr>
      <t>2</t>
    </r>
  </si>
  <si>
    <t>U</t>
  </si>
  <si>
    <r>
      <t>σ</t>
    </r>
    <r>
      <rPr>
        <vertAlign val="superscript"/>
        <sz val="11"/>
        <color indexed="8"/>
        <rFont val="Calibri"/>
        <family val="2"/>
      </rPr>
      <t>2</t>
    </r>
    <r>
      <rPr>
        <vertAlign val="subscript"/>
        <sz val="11"/>
        <color indexed="8"/>
        <rFont val="Calibri"/>
        <family val="2"/>
      </rPr>
      <t>0</t>
    </r>
  </si>
  <si>
    <t>k1</t>
  </si>
  <si>
    <t>k2</t>
  </si>
  <si>
    <r>
      <t>χ2</t>
    </r>
    <r>
      <rPr>
        <vertAlign val="subscript"/>
        <sz val="11"/>
        <color indexed="8"/>
        <rFont val="Calibri"/>
        <family val="2"/>
      </rPr>
      <t>n-1,1-</t>
    </r>
    <r>
      <rPr>
        <vertAlign val="subscript"/>
        <sz val="11"/>
        <color indexed="8"/>
        <rFont val="Arial"/>
        <family val="2"/>
      </rPr>
      <t>α/2</t>
    </r>
  </si>
  <si>
    <r>
      <t>χ2</t>
    </r>
    <r>
      <rPr>
        <vertAlign val="subscript"/>
        <sz val="11"/>
        <color indexed="8"/>
        <rFont val="Calibri"/>
        <family val="2"/>
      </rPr>
      <t>n-1,</t>
    </r>
    <r>
      <rPr>
        <vertAlign val="subscript"/>
        <sz val="11"/>
        <color indexed="8"/>
        <rFont val="Arial"/>
        <family val="2"/>
      </rPr>
      <t>α/2</t>
    </r>
  </si>
  <si>
    <t>p(d&gt;do)</t>
  </si>
  <si>
    <t>p(d&lt;do)</t>
  </si>
  <si>
    <t>X</t>
  </si>
  <si>
    <t>B(1;p)</t>
  </si>
  <si>
    <t>γ</t>
  </si>
  <si>
    <t>1-α/2</t>
  </si>
  <si>
    <t>z</t>
  </si>
  <si>
    <t>σ*</t>
  </si>
  <si>
    <t>ε'</t>
  </si>
  <si>
    <t>Exercise 1</t>
  </si>
  <si>
    <t>City councils</t>
  </si>
  <si>
    <t>Time</t>
  </si>
  <si>
    <t>Xi: Ordered</t>
  </si>
  <si>
    <t>Sample</t>
  </si>
  <si>
    <t>Class</t>
  </si>
  <si>
    <t>Quantiles in N(0;1):</t>
  </si>
  <si>
    <r>
      <t>Quantiles in N(a;S</t>
    </r>
    <r>
      <rPr>
        <vertAlign val="sub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):</t>
    </r>
  </si>
  <si>
    <r>
      <t>The sample comes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</si>
  <si>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r>
      <t>The sample does not como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</si>
  <si>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t>d.f.</t>
  </si>
  <si>
    <t>CR</t>
  </si>
  <si>
    <t>AR</t>
  </si>
  <si>
    <t xml:space="preserve">Decision: I Accept H0 (do not reject H0) </t>
  </si>
  <si>
    <t>p-value</t>
  </si>
  <si>
    <r>
      <t xml:space="preserve">p-value &gt; </t>
    </r>
    <r>
      <rPr>
        <sz val="11"/>
        <color indexed="8"/>
        <rFont val="Arial"/>
        <family val="2"/>
      </rPr>
      <t>α</t>
    </r>
  </si>
  <si>
    <t>I Accept H0</t>
  </si>
  <si>
    <t>Exercise 2</t>
  </si>
  <si>
    <t>Time, measured in days, that city councils delay in paying to their suppliers</t>
  </si>
  <si>
    <t>d0 belongs to the CR so I Reject H0 and Accept H1</t>
  </si>
  <si>
    <t>Exercise 3</t>
  </si>
  <si>
    <t xml:space="preserve">d0 belongs to the AR so I Accept H0 </t>
  </si>
  <si>
    <r>
      <t xml:space="preserve">&gt; </t>
    </r>
    <r>
      <rPr>
        <sz val="11"/>
        <color theme="1"/>
        <rFont val="Calibri"/>
        <family val="2"/>
      </rPr>
      <t>α then I Accept H0</t>
    </r>
  </si>
  <si>
    <t>minimum</t>
  </si>
  <si>
    <t>Exercise 4</t>
  </si>
  <si>
    <t>A city council is delaying more than 90 days in paying to its suppliers (Yes/No)</t>
  </si>
  <si>
    <t>s.r.s.</t>
  </si>
  <si>
    <t>Number of yes</t>
  </si>
  <si>
    <t>Standard Error</t>
  </si>
  <si>
    <t>Confidence interval</t>
  </si>
  <si>
    <t>Lower limit</t>
  </si>
  <si>
    <t>Upper limit</t>
  </si>
  <si>
    <t>Sample size</t>
  </si>
  <si>
    <t>Total:</t>
  </si>
  <si>
    <t>Classes</t>
  </si>
  <si>
    <t>Sample Error</t>
  </si>
  <si>
    <t>(92,63 or more]</t>
  </si>
  <si>
    <t>is statistically proved.</t>
  </si>
  <si>
    <t>→</t>
  </si>
  <si>
    <t xml:space="preserve">Discussion: 0,4 falls inside the interval. Then with a 95% confidence the manager's statement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</si>
</sst>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00"/>
  </numFmts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Arial"/>
      <family val="2"/>
    </font>
    <font>
      <vertAlign val="superscript"/>
      <sz val="11"/>
      <color indexed="8"/>
      <name val="Calibri"/>
      <family val="2"/>
    </font>
    <font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vertAlign val="superscript"/>
      <sz val="11"/>
      <color indexed="8"/>
      <name val="Arial"/>
      <family val="2"/>
    </font>
    <font>
      <vertAlign val="subscript"/>
      <sz val="11"/>
      <color indexed="8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Border="1"/>
    <xf numFmtId="0" fontId="0" fillId="0" borderId="4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quotePrefix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166" fontId="0" fillId="0" borderId="0" xfId="0" applyNumberFormat="1" applyBorder="1"/>
    <xf numFmtId="0" fontId="4" fillId="0" borderId="4" xfId="0" applyFont="1" applyBorder="1"/>
    <xf numFmtId="0" fontId="1" fillId="0" borderId="0" xfId="0" applyFont="1" applyBorder="1"/>
    <xf numFmtId="0" fontId="2" fillId="0" borderId="4" xfId="0" applyFont="1" applyBorder="1"/>
    <xf numFmtId="0" fontId="0" fillId="0" borderId="0" xfId="0" quotePrefix="1" applyBorder="1"/>
    <xf numFmtId="0" fontId="0" fillId="0" borderId="5" xfId="0" applyBorder="1" applyAlignment="1">
      <alignment horizontal="center"/>
    </xf>
    <xf numFmtId="164" fontId="0" fillId="0" borderId="0" xfId="0" applyNumberFormat="1" applyBorder="1"/>
    <xf numFmtId="0" fontId="0" fillId="0" borderId="5" xfId="0" quotePrefix="1" applyBorder="1" applyAlignment="1">
      <alignment horizontal="center"/>
    </xf>
    <xf numFmtId="0" fontId="0" fillId="0" borderId="0" xfId="0" quotePrefix="1"/>
    <xf numFmtId="0" fontId="11" fillId="0" borderId="0" xfId="0" applyFont="1" applyBorder="1"/>
    <xf numFmtId="0" fontId="0" fillId="0" borderId="0" xfId="0" applyFill="1" applyBorder="1"/>
    <xf numFmtId="0" fontId="12" fillId="0" borderId="0" xfId="0" applyFont="1" applyFill="1" applyBorder="1"/>
    <xf numFmtId="0" fontId="13" fillId="0" borderId="0" xfId="0" applyFont="1" applyFill="1" applyBorder="1"/>
    <xf numFmtId="0" fontId="0" fillId="0" borderId="9" xfId="0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12" fillId="0" borderId="2" xfId="0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9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200025</xdr:colOff>
      <xdr:row>10</xdr:row>
      <xdr:rowOff>180975</xdr:rowOff>
    </xdr:from>
    <xdr:ext cx="4394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/>
            <xdr:cNvSpPr txBox="1"/>
          </xdr:nvSpPr>
          <xdr:spPr>
            <a:xfrm>
              <a:off x="139160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𝜇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𝜇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139160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=𝜇_0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18</xdr:col>
      <xdr:colOff>190500</xdr:colOff>
      <xdr:row>12</xdr:row>
      <xdr:rowOff>6350</xdr:rowOff>
    </xdr:from>
    <xdr:ext cx="4397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/>
            <xdr:cNvSpPr txBox="1"/>
          </xdr:nvSpPr>
          <xdr:spPr>
            <a:xfrm>
              <a:off x="13906500" y="2241550"/>
              <a:ext cx="439736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𝜇</m:t>
                    </m:r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&gt;</m:t>
                    </m:r>
                    <m:sSub>
                      <m:sSub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𝜇</m:t>
                        </m:r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13906500" y="2241550"/>
              <a:ext cx="439736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𝜇&gt;𝜇_0</a:t>
              </a:r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18</xdr:col>
      <xdr:colOff>47625</xdr:colOff>
      <xdr:row>15</xdr:row>
      <xdr:rowOff>9525</xdr:rowOff>
    </xdr:from>
    <xdr:ext cx="1565237" cy="36401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/>
            <xdr:cNvSpPr txBox="1"/>
          </xdr:nvSpPr>
          <xdr:spPr>
            <a:xfrm>
              <a:off x="13865225" y="2943225"/>
              <a:ext cx="1565237" cy="36401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acc>
                              <m:accPr>
                                <m:chr m:val="̅"/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</m:acc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𝜇</m:t>
                                </m:r>
                              </m:e>
                              <m:sub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e>
                          <m:sub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ad>
                          <m:radPr>
                            <m:degHide m:val="on"/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</m:rad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𝑍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𝑖𝑓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𝐻𝑜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s-ES" sz="1100" b="0" i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is</m:t>
                    </m:r>
                    <m:r>
                      <a:rPr lang="es-ES" sz="1100" b="0" i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s-ES" sz="1100" b="0" i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true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13865225" y="2943225"/>
              <a:ext cx="1565237" cy="36401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((</a:t>
              </a:r>
              <a:r>
                <a:rPr lang="es-ES" sz="1100" b="0" i="0">
                  <a:latin typeface="Cambria Math" panose="02040503050406030204" pitchFamily="18" charset="0"/>
                </a:rPr>
                <a:t>𝑥 ̅−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𝜇_</a:t>
              </a:r>
              <a:r>
                <a:rPr lang="es-ES" sz="1100" b="0" i="0">
                  <a:latin typeface="Cambria Math" panose="02040503050406030204" pitchFamily="18" charset="0"/>
                </a:rPr>
                <a:t>0 ))/(𝑠_1/√𝑛)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𝑍  𝑖𝑓 𝐻𝑜 is true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17</xdr:col>
      <xdr:colOff>339725</xdr:colOff>
      <xdr:row>8</xdr:row>
      <xdr:rowOff>22225</xdr:rowOff>
    </xdr:from>
    <xdr:ext cx="11124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/>
            <xdr:cNvSpPr txBox="1"/>
          </xdr:nvSpPr>
          <xdr:spPr>
            <a:xfrm>
              <a:off x="132937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132937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𝑥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3</xdr:col>
      <xdr:colOff>28575</xdr:colOff>
      <xdr:row>107</xdr:row>
      <xdr:rowOff>9525</xdr:rowOff>
    </xdr:from>
    <xdr:ext cx="37709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/>
            <xdr:cNvSpPr txBox="1"/>
          </xdr:nvSpPr>
          <xdr:spPr>
            <a:xfrm>
              <a:off x="2314575" y="19764375"/>
              <a:ext cx="37709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≡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𝑎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8" name="CuadroTexto 7"/>
            <xdr:cNvSpPr txBox="1"/>
          </xdr:nvSpPr>
          <xdr:spPr>
            <a:xfrm>
              <a:off x="2314575" y="19764375"/>
              <a:ext cx="37709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𝑥 ̅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≡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𝑎</a:t>
              </a:r>
              <a:endParaRPr lang="es-ES" sz="11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0</xdr:colOff>
          <xdr:row>21</xdr:row>
          <xdr:rowOff>38100</xdr:rowOff>
        </xdr:from>
        <xdr:to>
          <xdr:col>28</xdr:col>
          <xdr:colOff>381000</xdr:colOff>
          <xdr:row>24</xdr:row>
          <xdr:rowOff>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26</xdr:col>
      <xdr:colOff>38100</xdr:colOff>
      <xdr:row>8</xdr:row>
      <xdr:rowOff>12700</xdr:rowOff>
    </xdr:from>
    <xdr:ext cx="11124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/>
            <xdr:cNvSpPr txBox="1"/>
          </xdr:nvSpPr>
          <xdr:spPr>
            <a:xfrm>
              <a:off x="19951700" y="1568450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0" name="CuadroTexto 9"/>
            <xdr:cNvSpPr txBox="1"/>
          </xdr:nvSpPr>
          <xdr:spPr>
            <a:xfrm>
              <a:off x="19951700" y="1568450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𝑥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27</xdr:col>
      <xdr:colOff>104775</xdr:colOff>
      <xdr:row>18</xdr:row>
      <xdr:rowOff>28575</xdr:rowOff>
    </xdr:from>
    <xdr:ext cx="528029" cy="1779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/>
            <xdr:cNvSpPr txBox="1"/>
          </xdr:nvSpPr>
          <xdr:spPr>
            <a:xfrm>
              <a:off x="20780375" y="3641725"/>
              <a:ext cx="528029" cy="1779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20780375" y="3641725"/>
              <a:ext cx="528029" cy="1779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es-ES" sz="1100" b="0" i="0">
                  <a:latin typeface="Cambria Math" panose="02040503050406030204" pitchFamily="18" charset="0"/>
                </a:rPr>
                <a:t>2=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es-ES" sz="1100" b="0" i="0">
                  <a:latin typeface="Cambria Math" panose="02040503050406030204" pitchFamily="18" charset="0"/>
                </a:rPr>
                <a:t>0^2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27</xdr:col>
      <xdr:colOff>101600</xdr:colOff>
      <xdr:row>19</xdr:row>
      <xdr:rowOff>25400</xdr:rowOff>
    </xdr:from>
    <xdr:ext cx="528030" cy="1779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uadroTexto 16"/>
            <xdr:cNvSpPr txBox="1"/>
          </xdr:nvSpPr>
          <xdr:spPr>
            <a:xfrm>
              <a:off x="20777200" y="3848100"/>
              <a:ext cx="528030" cy="17799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𝜎</m:t>
                        </m:r>
                      </m:e>
                      <m:sup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≠</m:t>
                    </m:r>
                    <m:sSubSup>
                      <m:sSubSup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𝜎</m:t>
                        </m:r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</m:t>
                        </m:r>
                      </m:sub>
                      <m:sup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7" name="CuadroTexto 16"/>
            <xdr:cNvSpPr txBox="1"/>
          </xdr:nvSpPr>
          <xdr:spPr>
            <a:xfrm>
              <a:off x="20777200" y="3848100"/>
              <a:ext cx="528030" cy="17799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𝜎</a:t>
              </a: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^2</a:t>
              </a: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≠𝜎</a:t>
              </a: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_0^2</a:t>
              </a:r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35</xdr:col>
      <xdr:colOff>3175</xdr:colOff>
      <xdr:row>7</xdr:row>
      <xdr:rowOff>66675</xdr:rowOff>
    </xdr:from>
    <xdr:ext cx="879475" cy="5327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/>
            <xdr:cNvSpPr txBox="1"/>
          </xdr:nvSpPr>
          <xdr:spPr>
            <a:xfrm>
              <a:off x="26774775" y="1381125"/>
              <a:ext cx="879475" cy="532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acc>
                          <m:accPr>
                            <m:chr m:val="̂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</m:acc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𝑝𝑞</m:t>
                                </m:r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</m:den>
                            </m:f>
                          </m:e>
                        </m:rad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𝑍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26774775" y="1381125"/>
              <a:ext cx="879475" cy="5327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1100" i="0">
                  <a:latin typeface="Cambria Math" panose="02040503050406030204" pitchFamily="18" charset="0"/>
                </a:rPr>
                <a:t>(</a:t>
              </a:r>
              <a:r>
                <a:rPr lang="es-ES" sz="1100" b="0" i="0">
                  <a:latin typeface="Cambria Math" panose="02040503050406030204" pitchFamily="18" charset="0"/>
                </a:rPr>
                <a:t>𝑝 ̂−𝑝)/√(𝑝𝑞/𝑛)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𝑍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35</xdr:col>
      <xdr:colOff>34925</xdr:colOff>
      <xdr:row>11</xdr:row>
      <xdr:rowOff>15875</xdr:rowOff>
    </xdr:from>
    <xdr:ext cx="11227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/>
            <xdr:cNvSpPr txBox="1"/>
          </xdr:nvSpPr>
          <xdr:spPr>
            <a:xfrm>
              <a:off x="26806525" y="2162175"/>
              <a:ext cx="1122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26806525" y="2162175"/>
              <a:ext cx="1122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𝑝 ̂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9</xdr:col>
      <xdr:colOff>82550</xdr:colOff>
      <xdr:row>2</xdr:row>
      <xdr:rowOff>6350</xdr:rowOff>
    </xdr:from>
    <xdr:ext cx="643125" cy="3674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/>
            <xdr:cNvSpPr txBox="1"/>
          </xdr:nvSpPr>
          <xdr:spPr>
            <a:xfrm>
              <a:off x="7042150" y="374650"/>
              <a:ext cx="643125" cy="36740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kumimoji="0" lang="es-ES" sz="1100" b="0" i="1" u="none" strike="noStrike" kern="0" cap="none" spc="0" normalizeH="0" baseline="0" noProof="0" smtClean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𝑂</m:t>
                                    </m:r>
                                  </m:e>
                                  <m:sub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  <m:r>
                                  <a:rPr kumimoji="0" lang="es-ES" sz="1100" b="0" i="1" u="none" strike="noStrike" kern="0" cap="none" spc="0" normalizeH="0" baseline="0" noProof="0" smtClean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e>
                          <m:sub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5" name="CuadroTexto 14"/>
            <xdr:cNvSpPr txBox="1"/>
          </xdr:nvSpPr>
          <xdr:spPr>
            <a:xfrm>
              <a:off x="7042150" y="374650"/>
              <a:ext cx="643125" cy="36740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(𝑂_𝑖−𝐸_𝑖 )^2/𝐸_𝑖 </a:t>
              </a:r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9</xdr:col>
      <xdr:colOff>95250</xdr:colOff>
      <xdr:row>130</xdr:row>
      <xdr:rowOff>152400</xdr:rowOff>
    </xdr:from>
    <xdr:ext cx="643125" cy="3674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uadroTexto 13"/>
            <xdr:cNvSpPr txBox="1"/>
          </xdr:nvSpPr>
          <xdr:spPr>
            <a:xfrm>
              <a:off x="7054850" y="24720550"/>
              <a:ext cx="643125" cy="36740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kumimoji="0" lang="es-ES" sz="1100" b="0" i="1" u="none" strike="noStrike" kern="0" cap="none" spc="0" normalizeH="0" baseline="0" noProof="0" smtClean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𝑂</m:t>
                                    </m:r>
                                  </m:e>
                                  <m:sub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  <m:r>
                                  <a:rPr kumimoji="0" lang="es-ES" sz="1100" b="0" i="1" u="none" strike="noStrike" kern="0" cap="none" spc="0" normalizeH="0" baseline="0" noProof="0" smtClean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𝐸</m:t>
                                    </m:r>
                                  </m:e>
                                  <m:sub>
                                    <m:r>
                                      <a:rPr kumimoji="0" lang="es-ES" sz="1100" b="0" i="1" u="none" strike="noStrike" kern="0" cap="none" spc="0" normalizeH="0" baseline="0" noProof="0" smtClean="0">
                                        <a:ln>
                                          <a:noFill/>
                                        </a:ln>
                                        <a:solidFill>
                                          <a:sysClr val="windowText" lastClr="000000"/>
                                        </a:solidFill>
                                        <a:effectLst/>
                                        <a:uLnTx/>
                                        <a:uFillTx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e>
                          <m:sub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4" name="CuadroTexto 13"/>
            <xdr:cNvSpPr txBox="1"/>
          </xdr:nvSpPr>
          <xdr:spPr>
            <a:xfrm>
              <a:off x="7054850" y="24720550"/>
              <a:ext cx="643125" cy="36740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 smtClean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(𝑂_𝑖−𝐸_𝑖 )^2/𝐸_𝑖 </a:t>
              </a:r>
              <a:endParaRPr kumimoji="0" lang="es-ES" sz="1100" b="0" i="0" u="none" strike="noStrike" kern="0" cap="none" spc="0" normalizeH="0" baseline="0" noProof="0" smtClean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P139"/>
  <sheetViews>
    <sheetView tabSelected="1" workbookViewId="0">
      <selection activeCell="B1" sqref="B1"/>
    </sheetView>
  </sheetViews>
  <sheetFormatPr baseColWidth="10" defaultRowHeight="14.5" x14ac:dyDescent="0.35"/>
  <cols>
    <col min="6" max="6" width="13.26953125" customWidth="1"/>
    <col min="36" max="36" width="17.1796875" bestFit="1" customWidth="1"/>
  </cols>
  <sheetData>
    <row r="2" spans="2:42" x14ac:dyDescent="0.35">
      <c r="B2" s="1" t="s">
        <v>61</v>
      </c>
      <c r="C2" s="2"/>
      <c r="D2" s="2"/>
      <c r="E2" s="2"/>
      <c r="F2" s="46" t="s">
        <v>61</v>
      </c>
      <c r="G2" s="2"/>
      <c r="H2" s="2"/>
      <c r="I2" s="2"/>
      <c r="J2" s="40"/>
      <c r="K2" s="2"/>
      <c r="L2" s="2"/>
      <c r="M2" s="2"/>
      <c r="N2" s="2"/>
      <c r="O2" s="3"/>
      <c r="R2" s="1" t="s">
        <v>78</v>
      </c>
      <c r="S2" s="2"/>
      <c r="T2" s="2"/>
      <c r="U2" s="2"/>
      <c r="V2" s="2"/>
      <c r="W2" s="2"/>
      <c r="X2" s="3"/>
      <c r="AA2" s="1" t="s">
        <v>81</v>
      </c>
      <c r="AB2" s="2"/>
      <c r="AC2" s="2"/>
      <c r="AD2" s="2"/>
      <c r="AE2" s="2"/>
      <c r="AF2" s="3"/>
      <c r="AG2" s="5"/>
      <c r="AI2" s="1" t="s">
        <v>85</v>
      </c>
      <c r="AJ2" s="2"/>
      <c r="AK2" s="2"/>
      <c r="AL2" s="2"/>
      <c r="AM2" s="2"/>
      <c r="AN2" s="2"/>
      <c r="AO2" s="2"/>
      <c r="AP2" s="3"/>
    </row>
    <row r="3" spans="2:42" x14ac:dyDescent="0.35">
      <c r="B3" s="4"/>
      <c r="C3" s="5"/>
      <c r="D3" s="5" t="s">
        <v>64</v>
      </c>
      <c r="E3" s="5"/>
      <c r="F3" s="36"/>
      <c r="G3" s="36"/>
      <c r="H3" s="36"/>
      <c r="I3" s="39"/>
      <c r="J3" s="41"/>
      <c r="K3" s="5"/>
      <c r="L3" s="6" t="s">
        <v>0</v>
      </c>
      <c r="M3" s="7" t="s">
        <v>69</v>
      </c>
      <c r="N3" s="6"/>
      <c r="O3" s="8"/>
      <c r="R3" s="4"/>
      <c r="S3" s="5"/>
      <c r="T3" s="5"/>
      <c r="U3" s="5"/>
      <c r="V3" s="5"/>
      <c r="W3" s="5"/>
      <c r="X3" s="8"/>
      <c r="AA3" s="24"/>
      <c r="AB3" s="25"/>
      <c r="AC3" s="25"/>
      <c r="AD3" s="25"/>
      <c r="AE3" s="25"/>
      <c r="AF3" s="8"/>
      <c r="AG3" s="5"/>
      <c r="AI3" s="4"/>
      <c r="AJ3" s="5"/>
      <c r="AK3" s="5"/>
      <c r="AL3" s="5"/>
      <c r="AM3" s="5"/>
      <c r="AN3" s="5"/>
      <c r="AO3" s="5"/>
      <c r="AP3" s="8"/>
    </row>
    <row r="4" spans="2:42" ht="16.5" x14ac:dyDescent="0.35">
      <c r="B4" s="9" t="s">
        <v>62</v>
      </c>
      <c r="C4" s="6" t="s">
        <v>63</v>
      </c>
      <c r="D4" s="5" t="s">
        <v>65</v>
      </c>
      <c r="E4" s="6" t="s">
        <v>1</v>
      </c>
      <c r="F4" s="36" t="s">
        <v>66</v>
      </c>
      <c r="G4" s="36" t="s">
        <v>2</v>
      </c>
      <c r="H4" s="36" t="s">
        <v>3</v>
      </c>
      <c r="I4" s="39" t="s">
        <v>4</v>
      </c>
      <c r="J4" s="42"/>
      <c r="K4" s="5"/>
      <c r="L4" s="6" t="s">
        <v>5</v>
      </c>
      <c r="M4" s="7" t="s">
        <v>70</v>
      </c>
      <c r="N4" s="6"/>
      <c r="O4" s="8"/>
      <c r="R4" s="19" t="s">
        <v>27</v>
      </c>
      <c r="S4" s="7" t="s">
        <v>79</v>
      </c>
      <c r="T4" s="5"/>
      <c r="U4" s="5"/>
      <c r="V4" s="5"/>
      <c r="W4" s="5"/>
      <c r="X4" s="8"/>
      <c r="AA4" s="19" t="s">
        <v>27</v>
      </c>
      <c r="AB4" s="7" t="s">
        <v>63</v>
      </c>
      <c r="AC4" s="25"/>
      <c r="AD4" s="25"/>
      <c r="AE4" s="25"/>
      <c r="AF4" s="8"/>
      <c r="AG4" s="5"/>
      <c r="AI4" s="4"/>
      <c r="AJ4" s="5" t="s">
        <v>54</v>
      </c>
      <c r="AK4" s="5" t="s">
        <v>86</v>
      </c>
      <c r="AL4" s="5"/>
      <c r="AM4" s="5"/>
      <c r="AN4" s="5"/>
      <c r="AO4" s="5"/>
      <c r="AP4" s="8"/>
    </row>
    <row r="5" spans="2:42" x14ac:dyDescent="0.35">
      <c r="B5" s="4">
        <v>1</v>
      </c>
      <c r="C5">
        <v>77.28039087029174</v>
      </c>
      <c r="D5">
        <v>60.922764861024916</v>
      </c>
      <c r="E5" s="5">
        <f t="shared" ref="E5:E36" si="0">+D5^2</f>
        <v>3711.5832783117321</v>
      </c>
      <c r="F5" s="37" t="s">
        <v>37</v>
      </c>
      <c r="G5" s="36">
        <f>COUNTIF($C$5:$C$104,"&lt;77,01")</f>
        <v>24</v>
      </c>
      <c r="H5" s="36">
        <v>0.2</v>
      </c>
      <c r="I5" s="36">
        <f>+H5*$E$107</f>
        <v>20</v>
      </c>
      <c r="J5" s="49">
        <f>+(G5-I5)^2/I5</f>
        <v>0.8</v>
      </c>
      <c r="K5" s="5"/>
      <c r="L5" s="12" t="s">
        <v>6</v>
      </c>
      <c r="M5" s="6">
        <v>0.05</v>
      </c>
      <c r="N5" s="6"/>
      <c r="O5" s="8"/>
      <c r="R5" s="19" t="s">
        <v>27</v>
      </c>
      <c r="S5" s="6" t="s">
        <v>28</v>
      </c>
      <c r="T5" s="5"/>
      <c r="U5" s="5"/>
      <c r="V5" s="5"/>
      <c r="W5" s="5"/>
      <c r="X5" s="8"/>
      <c r="AA5" s="19" t="s">
        <v>27</v>
      </c>
      <c r="AB5" s="6" t="s">
        <v>28</v>
      </c>
      <c r="AC5" s="5"/>
      <c r="AD5" s="5"/>
      <c r="AE5" s="5"/>
      <c r="AF5" s="8"/>
      <c r="AG5" s="5"/>
      <c r="AI5" s="4"/>
      <c r="AJ5" s="5" t="s">
        <v>55</v>
      </c>
      <c r="AK5" s="5"/>
      <c r="AL5" s="5"/>
      <c r="AM5" s="5"/>
      <c r="AN5" s="5"/>
      <c r="AO5" s="5"/>
      <c r="AP5" s="8"/>
    </row>
    <row r="6" spans="2:42" x14ac:dyDescent="0.35">
      <c r="B6" s="4">
        <f t="shared" ref="B6:B37" si="1">1+B5</f>
        <v>2</v>
      </c>
      <c r="C6">
        <v>92.198241291916929</v>
      </c>
      <c r="D6">
        <v>64.712265485431999</v>
      </c>
      <c r="E6" s="5">
        <f t="shared" si="0"/>
        <v>4187.6773042570339</v>
      </c>
      <c r="F6" s="37" t="s">
        <v>38</v>
      </c>
      <c r="G6" s="47">
        <f>COUNTIF($C$5:$C$104,"&lt;=82,47")-G5</f>
        <v>15</v>
      </c>
      <c r="H6" s="36">
        <v>0.2</v>
      </c>
      <c r="I6" s="36">
        <f>+H6*$E$107</f>
        <v>20</v>
      </c>
      <c r="J6" s="49">
        <f>+(G6-I6)^2/I6</f>
        <v>1.25</v>
      </c>
      <c r="K6" s="5"/>
      <c r="L6" s="6" t="s">
        <v>71</v>
      </c>
      <c r="M6" s="6">
        <v>2</v>
      </c>
      <c r="N6" s="6"/>
      <c r="O6" s="8"/>
      <c r="R6" s="19" t="s">
        <v>42</v>
      </c>
      <c r="S6" s="6">
        <f>+E111</f>
        <v>9.2366544114120757</v>
      </c>
      <c r="T6" s="5"/>
      <c r="U6" s="5"/>
      <c r="V6" s="5"/>
      <c r="W6" s="5"/>
      <c r="X6" s="8"/>
      <c r="AA6" s="4" t="s">
        <v>13</v>
      </c>
      <c r="AB6" s="5">
        <f>+E107</f>
        <v>100</v>
      </c>
      <c r="AC6" s="5"/>
      <c r="AD6" s="5"/>
      <c r="AE6" s="5"/>
      <c r="AF6" s="8"/>
      <c r="AG6" s="5"/>
      <c r="AI6" s="4"/>
      <c r="AJ6" s="5" t="s">
        <v>87</v>
      </c>
      <c r="AK6" s="5"/>
      <c r="AL6" s="5"/>
      <c r="AM6" s="5"/>
      <c r="AN6" s="5"/>
      <c r="AO6" s="5"/>
      <c r="AP6" s="8"/>
    </row>
    <row r="7" spans="2:42" x14ac:dyDescent="0.35">
      <c r="B7" s="4">
        <f t="shared" si="1"/>
        <v>3</v>
      </c>
      <c r="C7">
        <v>82.980955868115416</v>
      </c>
      <c r="D7">
        <v>67.568169798469171</v>
      </c>
      <c r="E7" s="5">
        <f t="shared" si="0"/>
        <v>4565.4575699147617</v>
      </c>
      <c r="F7" s="37" t="s">
        <v>39</v>
      </c>
      <c r="G7" s="47">
        <f>COUNTIF($C$5:$C$104,"&lt;87,17")-G6-G5</f>
        <v>19</v>
      </c>
      <c r="H7" s="36">
        <v>0.2</v>
      </c>
      <c r="I7" s="36">
        <f>+H7*$E$107</f>
        <v>20</v>
      </c>
      <c r="J7" s="49">
        <f>+(G7-I7)^2/I7</f>
        <v>0.05</v>
      </c>
      <c r="K7" s="5"/>
      <c r="L7" s="6" t="s">
        <v>7</v>
      </c>
      <c r="M7" s="6">
        <v>5.99</v>
      </c>
      <c r="N7" s="6"/>
      <c r="O7" s="8"/>
      <c r="R7" s="19" t="s">
        <v>13</v>
      </c>
      <c r="S7" s="6">
        <f>+E107</f>
        <v>100</v>
      </c>
      <c r="T7" s="5"/>
      <c r="U7" s="5"/>
      <c r="V7" s="5"/>
      <c r="W7" s="5"/>
      <c r="X7" s="8"/>
      <c r="AA7" s="26" t="s">
        <v>43</v>
      </c>
      <c r="AB7" s="29">
        <f>+D105</f>
        <v>8481.7993057149579</v>
      </c>
      <c r="AC7" s="5"/>
      <c r="AD7" s="5"/>
      <c r="AE7" s="5"/>
      <c r="AF7" s="8"/>
      <c r="AG7" s="5"/>
      <c r="AI7" s="4"/>
      <c r="AJ7" s="5" t="s">
        <v>13</v>
      </c>
      <c r="AK7" s="5">
        <v>100</v>
      </c>
      <c r="AL7" s="5"/>
      <c r="AM7" s="5"/>
      <c r="AN7" s="5"/>
      <c r="AO7" s="5"/>
      <c r="AP7" s="8"/>
    </row>
    <row r="8" spans="2:42" ht="17" x14ac:dyDescent="0.35">
      <c r="B8" s="4">
        <f t="shared" si="1"/>
        <v>4</v>
      </c>
      <c r="C8">
        <v>83.622115526814014</v>
      </c>
      <c r="D8">
        <v>67.946974341757596</v>
      </c>
      <c r="E8" s="5">
        <f t="shared" si="0"/>
        <v>4616.791322199465</v>
      </c>
      <c r="F8" s="36" t="s">
        <v>40</v>
      </c>
      <c r="G8" s="47">
        <f>COUNTIF($C$5:$C$104,"&lt;=92,63")-G7-G6-G5</f>
        <v>21</v>
      </c>
      <c r="H8" s="36">
        <v>0.2</v>
      </c>
      <c r="I8" s="36">
        <f>+H8*$E$107</f>
        <v>20</v>
      </c>
      <c r="J8" s="49">
        <f>+(G8-I8)^2/I8</f>
        <v>0.05</v>
      </c>
      <c r="K8" s="5"/>
      <c r="L8" s="6" t="s">
        <v>72</v>
      </c>
      <c r="M8" s="6">
        <f>+M7</f>
        <v>5.99</v>
      </c>
      <c r="N8" s="13" t="s">
        <v>9</v>
      </c>
      <c r="O8" s="8"/>
      <c r="R8" s="19" t="s">
        <v>6</v>
      </c>
      <c r="S8" s="6">
        <v>0.05</v>
      </c>
      <c r="T8" s="5"/>
      <c r="U8" s="5"/>
      <c r="V8" s="5"/>
      <c r="W8" s="5"/>
      <c r="X8" s="8"/>
      <c r="AA8" s="26" t="s">
        <v>45</v>
      </c>
      <c r="AB8" s="6">
        <f>+E105</f>
        <v>727940.77309585328</v>
      </c>
      <c r="AC8" s="6"/>
      <c r="AD8" s="6"/>
      <c r="AE8" s="6"/>
      <c r="AF8" s="8"/>
      <c r="AG8" s="5"/>
      <c r="AI8" s="4"/>
      <c r="AL8" s="5"/>
      <c r="AM8" s="5"/>
      <c r="AN8" s="5"/>
      <c r="AO8" s="5"/>
      <c r="AP8" s="8"/>
    </row>
    <row r="9" spans="2:42" x14ac:dyDescent="0.35">
      <c r="B9" s="4">
        <f t="shared" si="1"/>
        <v>5</v>
      </c>
      <c r="C9">
        <v>80.340544955979567</v>
      </c>
      <c r="D9">
        <v>68.073303155833855</v>
      </c>
      <c r="E9" s="5">
        <f t="shared" si="0"/>
        <v>4633.9746025460599</v>
      </c>
      <c r="F9" s="36" t="s">
        <v>97</v>
      </c>
      <c r="G9" s="47">
        <f>COUNTIF($C$5:$C$104,"&lt;=1000")-G8-G7-G6-G5</f>
        <v>21</v>
      </c>
      <c r="H9" s="36">
        <v>0.2</v>
      </c>
      <c r="I9" s="36">
        <f>+H9*$E$107</f>
        <v>20</v>
      </c>
      <c r="J9" s="49">
        <f>+(G9-I9)^2/I9</f>
        <v>0.05</v>
      </c>
      <c r="K9" s="5"/>
      <c r="L9" s="6" t="s">
        <v>73</v>
      </c>
      <c r="M9" s="13">
        <v>0</v>
      </c>
      <c r="N9" s="6">
        <f>+M8</f>
        <v>5.99</v>
      </c>
      <c r="O9" s="8"/>
      <c r="R9" s="19"/>
      <c r="S9" s="6">
        <f>+E108</f>
        <v>84.817993057149579</v>
      </c>
      <c r="T9" s="5"/>
      <c r="U9" s="5"/>
      <c r="V9" s="5"/>
      <c r="W9" s="5"/>
      <c r="X9" s="8"/>
      <c r="AA9" s="4"/>
      <c r="AB9" s="5">
        <f>+E108</f>
        <v>84.817993057149579</v>
      </c>
      <c r="AC9" s="5"/>
      <c r="AD9" s="5"/>
      <c r="AE9" s="5"/>
      <c r="AF9" s="8"/>
      <c r="AG9" s="5"/>
      <c r="AI9" s="4"/>
      <c r="AL9" s="5"/>
      <c r="AM9" s="5"/>
      <c r="AN9" s="5"/>
      <c r="AP9" s="8"/>
    </row>
    <row r="10" spans="2:42" ht="16.5" x14ac:dyDescent="0.45">
      <c r="B10" s="4">
        <f t="shared" si="1"/>
        <v>6</v>
      </c>
      <c r="C10">
        <v>86.345449618384009</v>
      </c>
      <c r="D10">
        <v>69.278201736742631</v>
      </c>
      <c r="E10" s="5">
        <f t="shared" si="0"/>
        <v>4799.4692358768098</v>
      </c>
      <c r="F10" s="36"/>
      <c r="G10" s="36">
        <f>SUM(G5:G9)</f>
        <v>100</v>
      </c>
      <c r="H10" s="36">
        <f>SUM(H5:H9)</f>
        <v>1</v>
      </c>
      <c r="I10" s="36">
        <f>SUM(I5:I9)</f>
        <v>100</v>
      </c>
      <c r="J10" s="44">
        <f>SUM(J5:J9)</f>
        <v>2.1999999999999993</v>
      </c>
      <c r="K10" s="5"/>
      <c r="L10" s="6"/>
      <c r="M10" s="6"/>
      <c r="N10" s="6"/>
      <c r="O10" s="8"/>
      <c r="R10" s="19" t="s">
        <v>29</v>
      </c>
      <c r="S10" s="6">
        <v>80</v>
      </c>
      <c r="T10" s="5"/>
      <c r="U10" s="5"/>
      <c r="V10" s="5"/>
      <c r="W10" s="5"/>
      <c r="X10" s="8"/>
      <c r="AA10" s="4" t="s">
        <v>14</v>
      </c>
      <c r="AB10" s="5">
        <v>61181.9</v>
      </c>
      <c r="AC10" s="5"/>
      <c r="AD10" s="5"/>
      <c r="AE10" s="5"/>
      <c r="AF10" s="8"/>
      <c r="AG10" s="5"/>
      <c r="AI10" s="4"/>
      <c r="AL10" s="5"/>
      <c r="AM10" s="5"/>
      <c r="AN10" s="5"/>
      <c r="AO10" s="5"/>
      <c r="AP10" s="8"/>
    </row>
    <row r="11" spans="2:42" ht="16.5" x14ac:dyDescent="0.35">
      <c r="B11" s="4">
        <f t="shared" si="1"/>
        <v>7</v>
      </c>
      <c r="C11">
        <v>88.59120804205304</v>
      </c>
      <c r="D11">
        <v>69.830401444924064</v>
      </c>
      <c r="E11" s="5">
        <f t="shared" si="0"/>
        <v>4876.284965959253</v>
      </c>
      <c r="F11" s="6"/>
      <c r="G11" s="5"/>
      <c r="H11" s="5"/>
      <c r="I11" s="5"/>
      <c r="J11" s="5"/>
      <c r="K11" s="5"/>
      <c r="L11" s="6" t="s">
        <v>11</v>
      </c>
      <c r="M11" s="6">
        <f>+J10</f>
        <v>2.1999999999999993</v>
      </c>
      <c r="N11" s="6"/>
      <c r="O11" s="8"/>
      <c r="R11" s="9"/>
      <c r="S11" s="6"/>
      <c r="T11" s="5"/>
      <c r="U11" s="5"/>
      <c r="V11" s="5"/>
      <c r="W11" s="5"/>
      <c r="X11" s="8"/>
      <c r="AA11" s="4" t="s">
        <v>15</v>
      </c>
      <c r="AB11" s="5">
        <f>+E110</f>
        <v>85.315784715858172</v>
      </c>
      <c r="AC11" s="5"/>
      <c r="AD11" s="5"/>
      <c r="AE11" s="5"/>
      <c r="AF11" s="8"/>
      <c r="AG11" s="5"/>
      <c r="AI11" s="4"/>
      <c r="AJ11" t="s">
        <v>88</v>
      </c>
      <c r="AK11">
        <v>30</v>
      </c>
      <c r="AL11" s="5"/>
      <c r="AM11" s="5"/>
      <c r="AN11" s="5"/>
      <c r="AO11" s="5"/>
      <c r="AP11" s="8"/>
    </row>
    <row r="12" spans="2:42" ht="17.5" x14ac:dyDescent="0.45">
      <c r="B12" s="4">
        <f t="shared" si="1"/>
        <v>8</v>
      </c>
      <c r="C12">
        <v>83.382293142640265</v>
      </c>
      <c r="D12">
        <v>72.081719154957682</v>
      </c>
      <c r="E12" s="5">
        <f t="shared" si="0"/>
        <v>5195.7742363341931</v>
      </c>
      <c r="F12" s="6"/>
      <c r="G12" s="5"/>
      <c r="H12" s="5"/>
      <c r="I12" s="5"/>
      <c r="J12" s="5"/>
      <c r="K12" s="5"/>
      <c r="L12" s="6"/>
      <c r="M12" s="6"/>
      <c r="N12" s="6"/>
      <c r="O12" s="8"/>
      <c r="R12" s="9" t="s">
        <v>30</v>
      </c>
      <c r="S12" s="20"/>
      <c r="T12" s="5"/>
      <c r="U12" s="5"/>
      <c r="V12" s="5"/>
      <c r="W12" s="5"/>
      <c r="X12" s="8"/>
      <c r="AA12" s="4" t="s">
        <v>17</v>
      </c>
      <c r="AB12" s="5">
        <f>+E112</f>
        <v>86.177560319048666</v>
      </c>
      <c r="AC12" s="5"/>
      <c r="AD12" s="5"/>
      <c r="AE12" s="5"/>
      <c r="AF12" s="8"/>
      <c r="AG12" s="5"/>
      <c r="AI12" s="4"/>
      <c r="AK12" s="5">
        <f>+AK11/AK7</f>
        <v>0.3</v>
      </c>
      <c r="AL12" s="5"/>
      <c r="AM12" s="5"/>
      <c r="AN12" s="5"/>
      <c r="AO12" s="5"/>
      <c r="AP12" s="8"/>
    </row>
    <row r="13" spans="2:42" ht="16.5" x14ac:dyDescent="0.45">
      <c r="B13" s="4">
        <f t="shared" si="1"/>
        <v>9</v>
      </c>
      <c r="C13">
        <v>74.521052157215308</v>
      </c>
      <c r="D13">
        <v>72.944033819076139</v>
      </c>
      <c r="E13" s="5">
        <f t="shared" si="0"/>
        <v>5320.8320697985237</v>
      </c>
      <c r="F13" s="6"/>
      <c r="G13" s="5"/>
      <c r="H13" s="5"/>
      <c r="I13" s="5"/>
      <c r="J13" s="5"/>
      <c r="K13" s="5"/>
      <c r="L13" s="5" t="s">
        <v>74</v>
      </c>
      <c r="M13" s="5"/>
      <c r="N13" s="5"/>
      <c r="O13" s="8"/>
      <c r="R13" s="9" t="s">
        <v>31</v>
      </c>
      <c r="S13" s="20"/>
      <c r="T13" s="5"/>
      <c r="U13" s="5"/>
      <c r="V13" s="5"/>
      <c r="W13" s="5"/>
      <c r="X13" s="8"/>
      <c r="AA13" s="4" t="s">
        <v>18</v>
      </c>
      <c r="AB13" s="5">
        <f>+E113</f>
        <v>9.2831869699499574</v>
      </c>
      <c r="AC13" s="5"/>
      <c r="AD13" s="5"/>
      <c r="AE13" s="5"/>
      <c r="AF13" s="8"/>
      <c r="AG13" s="5"/>
      <c r="AI13" s="4"/>
      <c r="AJ13" s="5" t="s">
        <v>56</v>
      </c>
      <c r="AK13" s="5">
        <v>0.99</v>
      </c>
      <c r="AL13" s="5"/>
      <c r="AM13" s="5"/>
      <c r="AN13" s="5"/>
      <c r="AO13" s="5"/>
      <c r="AP13" s="8"/>
    </row>
    <row r="14" spans="2:42" x14ac:dyDescent="0.35">
      <c r="B14" s="4">
        <f t="shared" si="1"/>
        <v>10</v>
      </c>
      <c r="C14">
        <v>83.047269400558434</v>
      </c>
      <c r="D14">
        <v>73.262266015226487</v>
      </c>
      <c r="E14" s="5">
        <f t="shared" si="0"/>
        <v>5367.3596216858095</v>
      </c>
      <c r="F14" s="6"/>
      <c r="G14" s="5"/>
      <c r="H14" s="5"/>
      <c r="I14" s="5"/>
      <c r="J14" s="5"/>
      <c r="K14" s="5"/>
      <c r="L14" s="5"/>
      <c r="M14" s="5"/>
      <c r="N14" s="5"/>
      <c r="O14" s="8"/>
      <c r="R14" s="9"/>
      <c r="S14" s="20"/>
      <c r="T14" s="5"/>
      <c r="U14" s="5"/>
      <c r="V14" s="5"/>
      <c r="W14" s="5"/>
      <c r="X14" s="8"/>
      <c r="AA14" s="4"/>
      <c r="AB14" s="5"/>
      <c r="AC14" s="5"/>
      <c r="AD14" s="5"/>
      <c r="AE14" s="5"/>
      <c r="AF14" s="8"/>
      <c r="AG14" s="5"/>
      <c r="AI14" s="4"/>
      <c r="AJ14" s="5" t="s">
        <v>6</v>
      </c>
      <c r="AK14" s="5">
        <f>1-AK13</f>
        <v>1.0000000000000009E-2</v>
      </c>
      <c r="AL14" s="5"/>
      <c r="AM14" s="5"/>
      <c r="AN14" s="5"/>
      <c r="AO14" s="5"/>
      <c r="AP14" s="8"/>
    </row>
    <row r="15" spans="2:42" x14ac:dyDescent="0.35">
      <c r="B15" s="4">
        <f t="shared" si="1"/>
        <v>11</v>
      </c>
      <c r="C15">
        <v>91.83713778926176</v>
      </c>
      <c r="D15">
        <v>74.423849910963327</v>
      </c>
      <c r="E15" s="5">
        <f t="shared" si="0"/>
        <v>5538.9094355695961</v>
      </c>
      <c r="F15" s="6"/>
      <c r="G15" s="5"/>
      <c r="H15" s="5"/>
      <c r="I15" s="5"/>
      <c r="J15" s="5"/>
      <c r="K15" s="5"/>
      <c r="L15" s="14" t="s">
        <v>75</v>
      </c>
      <c r="M15" s="5" t="s">
        <v>41</v>
      </c>
      <c r="N15" s="5"/>
      <c r="O15" s="8"/>
      <c r="R15" s="9"/>
      <c r="S15" s="21"/>
      <c r="T15" s="5"/>
      <c r="U15" s="5"/>
      <c r="V15" s="5"/>
      <c r="W15" s="5"/>
      <c r="X15" s="8"/>
      <c r="AA15" s="19" t="s">
        <v>6</v>
      </c>
      <c r="AB15" s="6">
        <v>0.05</v>
      </c>
      <c r="AC15" s="5"/>
      <c r="AD15" s="5"/>
      <c r="AE15" s="5"/>
      <c r="AF15" s="8"/>
      <c r="AG15" s="5"/>
      <c r="AI15" s="4"/>
      <c r="AJ15" s="5" t="s">
        <v>44</v>
      </c>
      <c r="AK15" s="5">
        <f>+AK14/2</f>
        <v>5.0000000000000044E-3</v>
      </c>
      <c r="AL15" s="5"/>
      <c r="AM15" s="5"/>
      <c r="AN15" s="5"/>
      <c r="AO15" s="5"/>
      <c r="AP15" s="8"/>
    </row>
    <row r="16" spans="2:42" x14ac:dyDescent="0.35">
      <c r="B16" s="4">
        <f t="shared" si="1"/>
        <v>12</v>
      </c>
      <c r="C16">
        <v>88.459342678979738</v>
      </c>
      <c r="D16">
        <v>74.521052157215308</v>
      </c>
      <c r="E16" s="5">
        <f t="shared" si="0"/>
        <v>5553.387214618404</v>
      </c>
      <c r="F16" s="6"/>
      <c r="G16" s="5"/>
      <c r="H16" s="5"/>
      <c r="I16" s="5"/>
      <c r="J16" s="5"/>
      <c r="K16" s="5"/>
      <c r="L16" s="14" t="s">
        <v>76</v>
      </c>
      <c r="M16" s="5" t="s">
        <v>77</v>
      </c>
      <c r="N16" s="5"/>
      <c r="O16" s="8"/>
      <c r="R16" s="9" t="s">
        <v>32</v>
      </c>
      <c r="S16" s="6"/>
      <c r="T16" s="5"/>
      <c r="U16" s="5"/>
      <c r="V16" s="5"/>
      <c r="W16" s="5"/>
      <c r="X16" s="8"/>
      <c r="AA16" s="19" t="s">
        <v>44</v>
      </c>
      <c r="AB16" s="6">
        <f>+AB15/2</f>
        <v>2.5000000000000001E-2</v>
      </c>
      <c r="AC16" s="5"/>
      <c r="AD16" s="5"/>
      <c r="AE16" s="5"/>
      <c r="AF16" s="8"/>
      <c r="AG16" s="5"/>
      <c r="AI16" s="4"/>
      <c r="AJ16" s="27" t="s">
        <v>57</v>
      </c>
      <c r="AK16" s="5">
        <f>1-AK15</f>
        <v>0.995</v>
      </c>
      <c r="AL16" s="5"/>
      <c r="AM16" s="5"/>
      <c r="AN16" s="5"/>
      <c r="AO16" s="5"/>
      <c r="AP16" s="8"/>
    </row>
    <row r="17" spans="2:42" ht="17.5" x14ac:dyDescent="0.45">
      <c r="B17" s="4">
        <f t="shared" si="1"/>
        <v>13</v>
      </c>
      <c r="C17">
        <v>95.11499080050271</v>
      </c>
      <c r="D17">
        <v>75.261858329176903</v>
      </c>
      <c r="E17" s="5">
        <f t="shared" si="0"/>
        <v>5664.3473191610947</v>
      </c>
      <c r="F17" s="6"/>
      <c r="G17" s="5"/>
      <c r="H17" s="5"/>
      <c r="I17" s="5"/>
      <c r="J17" s="5"/>
      <c r="K17" s="5"/>
      <c r="L17" s="5"/>
      <c r="M17" s="5"/>
      <c r="N17" s="5"/>
      <c r="O17" s="8"/>
      <c r="R17" s="9"/>
      <c r="S17" s="6"/>
      <c r="T17" s="5"/>
      <c r="U17" s="5"/>
      <c r="V17" s="5"/>
      <c r="W17" s="5"/>
      <c r="X17" s="8"/>
      <c r="AA17" s="19" t="s">
        <v>47</v>
      </c>
      <c r="AB17" s="6">
        <v>100</v>
      </c>
      <c r="AC17" s="5"/>
      <c r="AD17" s="5"/>
      <c r="AE17" s="5"/>
      <c r="AF17" s="8"/>
      <c r="AG17" s="5"/>
      <c r="AI17" s="4"/>
      <c r="AJ17" s="5" t="s">
        <v>58</v>
      </c>
      <c r="AK17" s="5">
        <f>NORMSINV(AK16)</f>
        <v>2.5758293035488999</v>
      </c>
      <c r="AL17" s="5"/>
      <c r="AM17" s="5"/>
      <c r="AN17" s="5"/>
      <c r="AO17" s="5"/>
      <c r="AP17" s="8"/>
    </row>
    <row r="18" spans="2:42" x14ac:dyDescent="0.35">
      <c r="B18" s="4">
        <f t="shared" si="1"/>
        <v>14</v>
      </c>
      <c r="C18">
        <v>90.875403985555749</v>
      </c>
      <c r="D18">
        <v>75.32190771686146</v>
      </c>
      <c r="E18" s="5">
        <f t="shared" si="0"/>
        <v>5673.3897821073942</v>
      </c>
      <c r="F18" s="6"/>
      <c r="G18" s="5"/>
      <c r="H18" s="5"/>
      <c r="I18" s="5"/>
      <c r="J18" s="5"/>
      <c r="K18" s="5"/>
      <c r="L18" s="5"/>
      <c r="M18" s="5"/>
      <c r="N18" s="5"/>
      <c r="O18" s="8"/>
      <c r="R18" s="9"/>
      <c r="S18" s="6"/>
      <c r="T18" s="5"/>
      <c r="U18" s="5"/>
      <c r="V18" s="5"/>
      <c r="W18" s="5"/>
      <c r="X18" s="8"/>
      <c r="AA18" s="4"/>
      <c r="AB18" s="5"/>
      <c r="AC18" s="5"/>
      <c r="AD18" s="5"/>
      <c r="AE18" s="5"/>
      <c r="AF18" s="8"/>
      <c r="AG18" s="5"/>
      <c r="AI18" s="4"/>
      <c r="AJ18" s="5" t="s">
        <v>59</v>
      </c>
      <c r="AK18" s="5">
        <f>+SQRT(AK12*(1-AK12))</f>
        <v>0.45825756949558399</v>
      </c>
      <c r="AL18" s="5"/>
      <c r="AM18" s="5"/>
      <c r="AN18" s="5"/>
      <c r="AO18" s="5"/>
      <c r="AP18" s="8"/>
    </row>
    <row r="19" spans="2:42" x14ac:dyDescent="0.35">
      <c r="B19" s="4">
        <f t="shared" si="1"/>
        <v>15</v>
      </c>
      <c r="C19">
        <v>95.907137948379386</v>
      </c>
      <c r="D19">
        <v>75.645551406487357</v>
      </c>
      <c r="E19" s="5">
        <f t="shared" si="0"/>
        <v>5722.2494475915209</v>
      </c>
      <c r="F19" s="6"/>
      <c r="G19" s="5"/>
      <c r="H19" s="5"/>
      <c r="I19" s="5"/>
      <c r="J19" s="5"/>
      <c r="K19" s="5"/>
      <c r="L19" s="5"/>
      <c r="M19" s="5"/>
      <c r="N19" s="5"/>
      <c r="O19" s="8"/>
      <c r="R19" s="9"/>
      <c r="S19" s="6"/>
      <c r="T19" s="5"/>
      <c r="U19" s="5"/>
      <c r="V19" s="5"/>
      <c r="W19" s="5"/>
      <c r="X19" s="8"/>
      <c r="AA19" s="9" t="s">
        <v>30</v>
      </c>
      <c r="AB19" s="19"/>
      <c r="AC19" s="5"/>
      <c r="AD19" s="5"/>
      <c r="AE19" s="5"/>
      <c r="AF19" s="8"/>
      <c r="AG19" s="5"/>
      <c r="AI19" s="4"/>
      <c r="AJ19" s="5" t="s">
        <v>89</v>
      </c>
      <c r="AK19" s="5">
        <f>+AK18/(SQRT(AK7))</f>
        <v>4.5825756949558399E-2</v>
      </c>
      <c r="AL19" s="5"/>
      <c r="AM19" s="5"/>
      <c r="AN19" s="5"/>
      <c r="AO19" s="5"/>
      <c r="AP19" s="8"/>
    </row>
    <row r="20" spans="2:42" ht="16.5" x14ac:dyDescent="0.45">
      <c r="B20" s="4">
        <f t="shared" si="1"/>
        <v>16</v>
      </c>
      <c r="C20">
        <v>92.283756531251129</v>
      </c>
      <c r="D20">
        <v>75.672768035437912</v>
      </c>
      <c r="E20" s="5">
        <f t="shared" si="0"/>
        <v>5726.3678221451937</v>
      </c>
      <c r="F20" s="6"/>
      <c r="G20" s="5"/>
      <c r="H20" s="5"/>
      <c r="I20" s="5"/>
      <c r="J20" s="5"/>
      <c r="K20" s="5"/>
      <c r="L20" s="5"/>
      <c r="M20" s="5"/>
      <c r="N20" s="5"/>
      <c r="O20" s="8"/>
      <c r="R20" s="9" t="s">
        <v>7</v>
      </c>
      <c r="S20" s="6" t="s">
        <v>33</v>
      </c>
      <c r="T20" s="5">
        <f>NORMSINV(1-S8)</f>
        <v>1.6448536269514715</v>
      </c>
      <c r="U20" s="5"/>
      <c r="V20" s="5"/>
      <c r="W20" s="5"/>
      <c r="X20" s="8"/>
      <c r="AA20" s="9" t="s">
        <v>31</v>
      </c>
      <c r="AB20" s="19"/>
      <c r="AC20" s="5"/>
      <c r="AD20" s="5"/>
      <c r="AE20" s="5"/>
      <c r="AF20" s="8"/>
      <c r="AG20" s="5"/>
      <c r="AI20" s="4"/>
      <c r="AJ20" s="5" t="s">
        <v>96</v>
      </c>
      <c r="AK20" s="5">
        <f>+AK19*AK17</f>
        <v>0.11803932760798218</v>
      </c>
      <c r="AL20" s="5"/>
      <c r="AM20" s="5"/>
      <c r="AN20" s="5"/>
      <c r="AO20" s="5"/>
      <c r="AP20" s="8"/>
    </row>
    <row r="21" spans="2:42" x14ac:dyDescent="0.35">
      <c r="B21" s="4">
        <f t="shared" si="1"/>
        <v>17</v>
      </c>
      <c r="C21">
        <v>88.456091235420899</v>
      </c>
      <c r="D21">
        <v>76.057097759039607</v>
      </c>
      <c r="E21" s="5">
        <f t="shared" si="0"/>
        <v>5784.6821195281073</v>
      </c>
      <c r="F21" s="6"/>
      <c r="G21" s="5"/>
      <c r="H21" s="5"/>
      <c r="I21" s="5"/>
      <c r="J21" s="5"/>
      <c r="K21" s="5"/>
      <c r="L21" s="5"/>
      <c r="M21" s="5"/>
      <c r="N21" s="5"/>
      <c r="O21" s="8"/>
      <c r="R21" s="9"/>
      <c r="S21" s="6"/>
      <c r="T21" s="5"/>
      <c r="U21" s="5"/>
      <c r="V21" s="5"/>
      <c r="W21" s="5"/>
      <c r="X21" s="8"/>
      <c r="AA21" s="4"/>
      <c r="AB21" s="5"/>
      <c r="AC21" s="5"/>
      <c r="AD21" s="5"/>
      <c r="AE21" s="5"/>
      <c r="AF21" s="8"/>
      <c r="AG21" s="5"/>
      <c r="AI21" s="4"/>
      <c r="AJ21" s="5"/>
      <c r="AK21" s="5"/>
      <c r="AL21" s="5"/>
      <c r="AM21" s="5"/>
      <c r="AN21" s="5"/>
      <c r="AO21" s="5"/>
      <c r="AP21" s="8"/>
    </row>
    <row r="22" spans="2:42" x14ac:dyDescent="0.35">
      <c r="B22" s="4">
        <f t="shared" si="1"/>
        <v>18</v>
      </c>
      <c r="C22">
        <v>72.081719154957682</v>
      </c>
      <c r="D22">
        <v>76.108325048116967</v>
      </c>
      <c r="E22" s="5">
        <f t="shared" si="0"/>
        <v>5792.4771416298281</v>
      </c>
      <c r="F22" s="6"/>
      <c r="G22" s="5"/>
      <c r="H22" s="5"/>
      <c r="I22" s="5"/>
      <c r="J22" s="5"/>
      <c r="K22" s="5"/>
      <c r="L22" s="5"/>
      <c r="M22" s="5"/>
      <c r="N22" s="5"/>
      <c r="O22" s="8"/>
      <c r="R22" s="9" t="s">
        <v>72</v>
      </c>
      <c r="S22" s="6">
        <f>+T20</f>
        <v>1.6448536269514715</v>
      </c>
      <c r="T22" s="11" t="s">
        <v>9</v>
      </c>
      <c r="U22" s="5"/>
      <c r="V22" s="5"/>
      <c r="W22" s="5"/>
      <c r="X22" s="8"/>
      <c r="AA22" s="4"/>
      <c r="AB22" s="5"/>
      <c r="AC22" s="5"/>
      <c r="AD22" s="5"/>
      <c r="AE22" s="5"/>
      <c r="AF22" s="8"/>
      <c r="AG22" s="5"/>
      <c r="AI22" s="4"/>
      <c r="AJ22" s="32" t="s">
        <v>90</v>
      </c>
      <c r="AK22" s="5"/>
      <c r="AL22" s="5"/>
      <c r="AM22" s="5"/>
      <c r="AN22" s="5"/>
      <c r="AO22" s="5"/>
      <c r="AP22" s="8"/>
    </row>
    <row r="23" spans="2:42" x14ac:dyDescent="0.35">
      <c r="B23" s="4">
        <f t="shared" si="1"/>
        <v>19</v>
      </c>
      <c r="C23">
        <v>86.575085661897901</v>
      </c>
      <c r="D23">
        <v>76.129880072548985</v>
      </c>
      <c r="E23" s="5">
        <f t="shared" si="0"/>
        <v>5795.7586398606909</v>
      </c>
      <c r="F23" s="6"/>
      <c r="G23" s="5"/>
      <c r="H23" s="5"/>
      <c r="I23" s="5"/>
      <c r="J23" s="5"/>
      <c r="K23" s="5"/>
      <c r="L23" s="5"/>
      <c r="M23" s="5"/>
      <c r="N23" s="5"/>
      <c r="O23" s="8"/>
      <c r="R23" s="9" t="s">
        <v>73</v>
      </c>
      <c r="S23" s="11" t="s">
        <v>34</v>
      </c>
      <c r="T23" s="5">
        <f>+S22</f>
        <v>1.6448536269514715</v>
      </c>
      <c r="U23" s="5"/>
      <c r="V23" s="5"/>
      <c r="W23" s="5"/>
      <c r="X23" s="8"/>
      <c r="AA23" s="9" t="s">
        <v>32</v>
      </c>
      <c r="AC23" s="5"/>
      <c r="AD23" s="5"/>
      <c r="AE23" s="5"/>
      <c r="AF23" s="8"/>
      <c r="AG23" s="5"/>
      <c r="AI23" s="4"/>
      <c r="AJ23" s="5" t="s">
        <v>91</v>
      </c>
      <c r="AK23" s="5">
        <f>+AK12-AK20</f>
        <v>0.1819606723920178</v>
      </c>
      <c r="AL23" s="5"/>
      <c r="AM23" s="5"/>
      <c r="AN23" s="5"/>
      <c r="AO23" s="5"/>
      <c r="AP23" s="8"/>
    </row>
    <row r="24" spans="2:42" x14ac:dyDescent="0.35">
      <c r="B24" s="4">
        <f t="shared" si="1"/>
        <v>20</v>
      </c>
      <c r="C24">
        <v>100.12626113253646</v>
      </c>
      <c r="D24">
        <v>76.375489116762765</v>
      </c>
      <c r="E24" s="5">
        <f t="shared" si="0"/>
        <v>5833.2153378247476</v>
      </c>
      <c r="F24" s="6"/>
      <c r="G24" s="5"/>
      <c r="H24" s="5"/>
      <c r="I24" s="5"/>
      <c r="J24" s="5"/>
      <c r="K24" s="5"/>
      <c r="L24" s="5"/>
      <c r="M24" s="5"/>
      <c r="N24" s="5"/>
      <c r="O24" s="8"/>
      <c r="R24" s="9"/>
      <c r="S24" s="6"/>
      <c r="T24" s="5"/>
      <c r="U24" s="5"/>
      <c r="V24" s="5"/>
      <c r="W24" s="5"/>
      <c r="X24" s="8"/>
      <c r="AA24" s="4"/>
      <c r="AB24" s="5"/>
      <c r="AC24" s="5"/>
      <c r="AD24" s="5"/>
      <c r="AE24" s="5"/>
      <c r="AF24" s="8"/>
      <c r="AG24" s="5"/>
      <c r="AI24" s="4"/>
      <c r="AJ24" s="5" t="s">
        <v>92</v>
      </c>
      <c r="AK24" s="5">
        <f>+AK12+AK20</f>
        <v>0.41803932760798218</v>
      </c>
      <c r="AL24" s="5"/>
      <c r="AM24" s="5"/>
      <c r="AN24" s="5"/>
      <c r="AO24" s="5"/>
      <c r="AP24" s="8"/>
    </row>
    <row r="25" spans="2:42" x14ac:dyDescent="0.35">
      <c r="B25" s="4">
        <f t="shared" si="1"/>
        <v>21</v>
      </c>
      <c r="C25">
        <v>68.073303155833855</v>
      </c>
      <c r="D25">
        <v>76.58662831177935</v>
      </c>
      <c r="E25" s="5">
        <f t="shared" si="0"/>
        <v>5865.5116361666423</v>
      </c>
      <c r="F25" s="6"/>
      <c r="G25" s="5"/>
      <c r="H25" s="5"/>
      <c r="I25" s="5"/>
      <c r="J25" s="5"/>
      <c r="K25" s="5"/>
      <c r="L25" s="5"/>
      <c r="M25" s="5"/>
      <c r="N25" s="5"/>
      <c r="O25" s="8"/>
      <c r="R25" s="9" t="s">
        <v>35</v>
      </c>
      <c r="S25" s="6">
        <f>+(S9-S10)*SQRT(S7)/S6</f>
        <v>5.2161668527912548</v>
      </c>
      <c r="T25" s="5"/>
      <c r="U25" s="5"/>
      <c r="V25" s="5"/>
      <c r="W25" s="5"/>
      <c r="X25" s="8"/>
      <c r="AA25" s="4"/>
      <c r="AB25" s="5"/>
      <c r="AC25" s="5"/>
      <c r="AD25" s="5"/>
      <c r="AE25" s="5"/>
      <c r="AF25" s="8"/>
      <c r="AG25" s="5"/>
      <c r="AI25" s="4"/>
      <c r="AJ25" s="5"/>
      <c r="AK25" s="5"/>
      <c r="AL25" s="5"/>
      <c r="AM25" s="5"/>
      <c r="AN25" s="5"/>
      <c r="AO25" s="5"/>
      <c r="AP25" s="8"/>
    </row>
    <row r="26" spans="2:42" x14ac:dyDescent="0.35">
      <c r="B26" s="4">
        <f t="shared" si="1"/>
        <v>22</v>
      </c>
      <c r="C26">
        <v>102.92450348148122</v>
      </c>
      <c r="D26">
        <v>76.835773016646272</v>
      </c>
      <c r="E26" s="5">
        <f t="shared" si="0"/>
        <v>5903.7360150655877</v>
      </c>
      <c r="F26" s="6"/>
      <c r="G26" s="5"/>
      <c r="H26" s="5"/>
      <c r="I26" s="5"/>
      <c r="J26" s="5"/>
      <c r="K26" s="5"/>
      <c r="L26" s="5"/>
      <c r="M26" s="5"/>
      <c r="N26" s="5"/>
      <c r="O26" s="8"/>
      <c r="R26" s="22" t="s">
        <v>80</v>
      </c>
      <c r="S26" s="6"/>
      <c r="T26" s="5"/>
      <c r="U26" s="5"/>
      <c r="V26" s="5"/>
      <c r="W26" s="5"/>
      <c r="X26" s="8"/>
      <c r="AA26" s="4"/>
      <c r="AB26" s="5"/>
      <c r="AC26" s="5"/>
      <c r="AD26" s="5"/>
      <c r="AE26" s="5"/>
      <c r="AF26" s="8"/>
      <c r="AG26" s="5"/>
      <c r="AI26" s="4"/>
      <c r="AJ26" s="33" t="s">
        <v>100</v>
      </c>
      <c r="AK26" s="5"/>
      <c r="AL26" s="5"/>
      <c r="AM26" s="5"/>
      <c r="AN26" s="5"/>
      <c r="AO26" s="5"/>
      <c r="AP26" s="8"/>
    </row>
    <row r="27" spans="2:42" ht="16.5" x14ac:dyDescent="0.45">
      <c r="B27" s="4">
        <f t="shared" si="1"/>
        <v>23</v>
      </c>
      <c r="C27">
        <v>75.32190771686146</v>
      </c>
      <c r="D27">
        <v>76.910272001405247</v>
      </c>
      <c r="E27" s="5">
        <f t="shared" si="0"/>
        <v>5915.1899393301401</v>
      </c>
      <c r="F27" s="6"/>
      <c r="G27" s="5"/>
      <c r="H27" s="5"/>
      <c r="I27" s="5"/>
      <c r="J27" s="5"/>
      <c r="K27" s="5"/>
      <c r="L27" s="5"/>
      <c r="M27" s="5"/>
      <c r="N27" s="5"/>
      <c r="O27" s="8"/>
      <c r="R27" s="22"/>
      <c r="S27" s="6"/>
      <c r="T27" s="5"/>
      <c r="U27" s="5"/>
      <c r="V27" s="5"/>
      <c r="W27" s="5"/>
      <c r="X27" s="8"/>
      <c r="AA27" s="9" t="s">
        <v>48</v>
      </c>
      <c r="AB27" s="13" t="s">
        <v>50</v>
      </c>
      <c r="AC27" s="5">
        <v>74.2</v>
      </c>
      <c r="AD27" s="5"/>
      <c r="AE27" s="5"/>
      <c r="AF27" s="8"/>
      <c r="AG27" s="5"/>
      <c r="AI27" s="4"/>
      <c r="AJ27" s="33" t="s">
        <v>98</v>
      </c>
      <c r="AK27" s="5"/>
      <c r="AL27" s="5"/>
      <c r="AM27" s="5"/>
      <c r="AN27" s="5"/>
      <c r="AO27" s="5"/>
      <c r="AP27" s="8"/>
    </row>
    <row r="28" spans="2:42" ht="16.5" x14ac:dyDescent="0.45">
      <c r="B28" s="4">
        <f t="shared" si="1"/>
        <v>24</v>
      </c>
      <c r="C28">
        <v>69.830401444924064</v>
      </c>
      <c r="D28">
        <v>77.007519722392317</v>
      </c>
      <c r="E28" s="5">
        <f t="shared" si="0"/>
        <v>5930.1580937946419</v>
      </c>
      <c r="F28" s="6"/>
      <c r="G28" s="5"/>
      <c r="H28" s="5"/>
      <c r="I28" s="5"/>
      <c r="J28" s="5"/>
      <c r="K28" s="5"/>
      <c r="L28" s="5"/>
      <c r="M28" s="5"/>
      <c r="N28" s="5"/>
      <c r="O28" s="8"/>
      <c r="R28" s="22" t="s">
        <v>75</v>
      </c>
      <c r="S28" s="11" t="s">
        <v>36</v>
      </c>
      <c r="T28" s="23">
        <f>1-NORMSDIST(S25)</f>
        <v>9.1331824436657882E-8</v>
      </c>
      <c r="U28" s="5"/>
      <c r="V28" s="5"/>
      <c r="W28" s="5"/>
      <c r="X28" s="8"/>
      <c r="AA28" s="9" t="s">
        <v>49</v>
      </c>
      <c r="AB28" s="13" t="s">
        <v>51</v>
      </c>
      <c r="AC28" s="5">
        <v>129.6</v>
      </c>
      <c r="AD28" s="5"/>
      <c r="AE28" s="5"/>
      <c r="AF28" s="8"/>
      <c r="AG28" s="5"/>
      <c r="AI28" s="4"/>
      <c r="AJ28" s="5"/>
      <c r="AK28" s="5"/>
      <c r="AL28" s="5"/>
      <c r="AM28" s="5"/>
      <c r="AN28" s="5"/>
      <c r="AO28" s="5"/>
      <c r="AP28" s="8"/>
    </row>
    <row r="29" spans="2:42" x14ac:dyDescent="0.35">
      <c r="B29" s="4">
        <f t="shared" si="1"/>
        <v>25</v>
      </c>
      <c r="C29">
        <v>76.835773016646272</v>
      </c>
      <c r="D29">
        <v>77.100879353529308</v>
      </c>
      <c r="E29" s="5">
        <f t="shared" si="0"/>
        <v>5944.5455970874818</v>
      </c>
      <c r="F29" s="6"/>
      <c r="G29" s="5"/>
      <c r="H29" s="5"/>
      <c r="I29" s="5"/>
      <c r="J29" s="5"/>
      <c r="K29" s="5"/>
      <c r="L29" s="5"/>
      <c r="M29" s="5"/>
      <c r="N29" s="5"/>
      <c r="O29" s="8"/>
      <c r="R29" s="15"/>
      <c r="S29" s="16"/>
      <c r="T29" s="16"/>
      <c r="U29" s="16"/>
      <c r="V29" s="16"/>
      <c r="W29" s="16"/>
      <c r="X29" s="17"/>
      <c r="AA29" s="4"/>
      <c r="AB29" s="5"/>
      <c r="AC29" s="5"/>
      <c r="AD29" s="5"/>
      <c r="AE29" s="5"/>
      <c r="AF29" s="8"/>
      <c r="AG29" s="5"/>
      <c r="AI29" s="4"/>
      <c r="AJ29" s="34" t="s">
        <v>93</v>
      </c>
      <c r="AK29" s="5"/>
      <c r="AL29" s="5"/>
      <c r="AM29" s="5"/>
      <c r="AN29" s="5"/>
      <c r="AO29" s="5"/>
      <c r="AP29" s="8"/>
    </row>
    <row r="30" spans="2:42" x14ac:dyDescent="0.35">
      <c r="B30" s="4">
        <f t="shared" si="1"/>
        <v>26</v>
      </c>
      <c r="C30">
        <v>90.043261808168609</v>
      </c>
      <c r="D30">
        <v>77.121752256934997</v>
      </c>
      <c r="E30" s="5">
        <f t="shared" si="0"/>
        <v>5947.764671180058</v>
      </c>
      <c r="F30" s="6"/>
      <c r="G30" s="5"/>
      <c r="H30" s="5"/>
      <c r="I30" s="5"/>
      <c r="J30" s="5"/>
      <c r="K30" s="5"/>
      <c r="L30" s="5"/>
      <c r="M30" s="5"/>
      <c r="N30" s="5"/>
      <c r="O30" s="8"/>
      <c r="AA30" s="9" t="s">
        <v>10</v>
      </c>
      <c r="AB30" s="6">
        <f>+AC27</f>
        <v>74.2</v>
      </c>
      <c r="AC30" s="11">
        <f>+AC28</f>
        <v>129.6</v>
      </c>
      <c r="AD30" s="6"/>
      <c r="AE30" s="5"/>
      <c r="AF30" s="8"/>
      <c r="AG30" s="5"/>
      <c r="AI30" s="4"/>
      <c r="AJ30" s="35" t="s">
        <v>60</v>
      </c>
      <c r="AK30" s="5">
        <v>0.03</v>
      </c>
      <c r="AL30" s="5"/>
      <c r="AM30" s="5"/>
      <c r="AN30" s="5"/>
      <c r="AO30" s="5"/>
      <c r="AP30" s="8"/>
    </row>
    <row r="31" spans="2:42" x14ac:dyDescent="0.35">
      <c r="B31" s="4">
        <f t="shared" si="1"/>
        <v>27</v>
      </c>
      <c r="C31">
        <v>90.98943188379053</v>
      </c>
      <c r="D31">
        <v>77.28039087029174</v>
      </c>
      <c r="E31" s="5">
        <f t="shared" si="0"/>
        <v>5972.2588130650711</v>
      </c>
      <c r="F31" s="6"/>
      <c r="G31" s="5"/>
      <c r="H31" s="5"/>
      <c r="I31" s="5"/>
      <c r="J31" s="5"/>
      <c r="K31" s="5"/>
      <c r="L31" s="5"/>
      <c r="M31" s="5"/>
      <c r="N31" s="5"/>
      <c r="O31" s="8"/>
      <c r="AA31" s="9" t="s">
        <v>8</v>
      </c>
      <c r="AB31" s="11">
        <v>0</v>
      </c>
      <c r="AC31" s="6">
        <f>+AB30</f>
        <v>74.2</v>
      </c>
      <c r="AD31" s="6" t="s">
        <v>46</v>
      </c>
      <c r="AE31" s="6">
        <f>+AC28</f>
        <v>129.6</v>
      </c>
      <c r="AF31" s="30" t="s">
        <v>9</v>
      </c>
      <c r="AG31" s="11"/>
      <c r="AI31" s="4"/>
      <c r="AJ31" s="33" t="s">
        <v>13</v>
      </c>
      <c r="AK31" s="5">
        <f>+(AK17^2*AK12*(1-AK12))/AK30^2</f>
        <v>1548.1425402382822</v>
      </c>
      <c r="AL31" s="48" t="s">
        <v>99</v>
      </c>
      <c r="AM31" s="5">
        <v>1549</v>
      </c>
      <c r="AN31" s="5"/>
      <c r="AO31" s="5"/>
      <c r="AP31" s="8"/>
    </row>
    <row r="32" spans="2:42" x14ac:dyDescent="0.35">
      <c r="B32" s="4">
        <f t="shared" si="1"/>
        <v>28</v>
      </c>
      <c r="C32">
        <v>103.57970346463844</v>
      </c>
      <c r="D32">
        <v>77.630205269961152</v>
      </c>
      <c r="E32" s="5">
        <f t="shared" si="0"/>
        <v>6026.4487702563047</v>
      </c>
      <c r="F32" s="6"/>
      <c r="G32" s="5"/>
      <c r="H32" s="5"/>
      <c r="I32" s="5"/>
      <c r="J32" s="5"/>
      <c r="K32" s="5"/>
      <c r="L32" s="5"/>
      <c r="M32" s="5"/>
      <c r="N32" s="5"/>
      <c r="O32" s="8"/>
      <c r="AA32" s="4"/>
      <c r="AB32" s="5"/>
      <c r="AC32" s="5"/>
      <c r="AD32" s="5"/>
      <c r="AE32" s="5"/>
      <c r="AF32" s="8"/>
      <c r="AG32" s="5"/>
      <c r="AI32" s="15"/>
      <c r="AJ32" s="16"/>
      <c r="AK32" s="16"/>
      <c r="AL32" s="16"/>
      <c r="AM32" s="16"/>
      <c r="AN32" s="16"/>
      <c r="AO32" s="16"/>
      <c r="AP32" s="17"/>
    </row>
    <row r="33" spans="2:33" x14ac:dyDescent="0.35">
      <c r="B33" s="4">
        <f t="shared" si="1"/>
        <v>29</v>
      </c>
      <c r="C33">
        <v>79.420250004623085</v>
      </c>
      <c r="D33">
        <v>78.212065874104155</v>
      </c>
      <c r="E33" s="5">
        <f t="shared" si="0"/>
        <v>6117.1272482952081</v>
      </c>
      <c r="F33" s="6"/>
      <c r="G33" s="5"/>
      <c r="H33" s="5"/>
      <c r="I33" s="5"/>
      <c r="J33" s="5"/>
      <c r="K33" s="5"/>
      <c r="L33" s="5"/>
      <c r="M33" s="5"/>
      <c r="N33" s="5"/>
      <c r="O33" s="8"/>
      <c r="AA33" s="9" t="s">
        <v>35</v>
      </c>
      <c r="AB33" s="6">
        <f>+(AB6-1)*AB12/AB17</f>
        <v>85.315784715858172</v>
      </c>
      <c r="AC33" s="6"/>
      <c r="AD33" s="6"/>
      <c r="AE33" s="6"/>
      <c r="AF33" s="8"/>
      <c r="AG33" s="5"/>
    </row>
    <row r="34" spans="2:33" x14ac:dyDescent="0.35">
      <c r="B34" s="4">
        <f t="shared" si="1"/>
        <v>30</v>
      </c>
      <c r="C34">
        <v>84.28987790553947</v>
      </c>
      <c r="D34">
        <v>79.074528331111651</v>
      </c>
      <c r="E34" s="5">
        <f t="shared" si="0"/>
        <v>6252.7810307877789</v>
      </c>
      <c r="F34" s="6"/>
      <c r="G34" s="5"/>
      <c r="H34" s="5"/>
      <c r="I34" s="5"/>
      <c r="J34" s="5"/>
      <c r="K34" s="5"/>
      <c r="L34" s="5"/>
      <c r="M34" s="5"/>
      <c r="N34" s="5"/>
      <c r="O34" s="8"/>
      <c r="AA34" s="9"/>
      <c r="AB34" s="6"/>
      <c r="AC34" s="6"/>
      <c r="AD34" s="6"/>
      <c r="AE34" s="6"/>
      <c r="AF34" s="8"/>
      <c r="AG34" s="5"/>
    </row>
    <row r="35" spans="2:33" x14ac:dyDescent="0.35">
      <c r="B35" s="4">
        <f t="shared" si="1"/>
        <v>31</v>
      </c>
      <c r="C35">
        <v>73.262266015226487</v>
      </c>
      <c r="D35">
        <v>79.420250004623085</v>
      </c>
      <c r="E35" s="5">
        <f t="shared" si="0"/>
        <v>6307.5761107968328</v>
      </c>
      <c r="F35" s="6"/>
      <c r="G35" s="5"/>
      <c r="H35" s="5"/>
      <c r="I35" s="5"/>
      <c r="J35" s="5"/>
      <c r="K35" s="5"/>
      <c r="L35" s="5"/>
      <c r="M35" s="5"/>
      <c r="N35" s="5"/>
      <c r="O35" s="8"/>
      <c r="AA35" s="22" t="s">
        <v>82</v>
      </c>
      <c r="AB35" s="6"/>
      <c r="AC35" s="11"/>
      <c r="AD35" s="11"/>
      <c r="AE35" s="11"/>
      <c r="AF35" s="28"/>
      <c r="AG35" s="6"/>
    </row>
    <row r="36" spans="2:33" x14ac:dyDescent="0.35">
      <c r="B36" s="4">
        <f t="shared" si="1"/>
        <v>32</v>
      </c>
      <c r="C36">
        <v>76.375489116762765</v>
      </c>
      <c r="D36">
        <v>79.644986145431176</v>
      </c>
      <c r="E36" s="5">
        <f t="shared" si="0"/>
        <v>6343.3238181059241</v>
      </c>
      <c r="F36" s="6"/>
      <c r="G36" s="5"/>
      <c r="H36" s="5"/>
      <c r="I36" s="5"/>
      <c r="J36" s="5"/>
      <c r="K36" s="5"/>
      <c r="L36" s="5"/>
      <c r="M36" s="5"/>
      <c r="N36" s="5"/>
      <c r="O36" s="8"/>
      <c r="AA36" s="9"/>
      <c r="AB36" s="21"/>
      <c r="AF36" s="8"/>
      <c r="AG36" s="5"/>
    </row>
    <row r="37" spans="2:33" x14ac:dyDescent="0.35">
      <c r="B37" s="4">
        <f t="shared" si="1"/>
        <v>33</v>
      </c>
      <c r="C37">
        <v>86.740295374474954</v>
      </c>
      <c r="D37">
        <v>80.183065948367584</v>
      </c>
      <c r="E37" s="5">
        <f t="shared" ref="E37:E68" si="2">+D37^2</f>
        <v>6429.3240648802648</v>
      </c>
      <c r="F37" s="6"/>
      <c r="G37" s="5"/>
      <c r="H37" s="5"/>
      <c r="I37" s="5"/>
      <c r="J37" s="5"/>
      <c r="K37" s="5"/>
      <c r="L37" s="5"/>
      <c r="M37" s="5"/>
      <c r="N37" s="5"/>
      <c r="O37" s="8"/>
      <c r="AA37" s="4" t="s">
        <v>75</v>
      </c>
      <c r="AB37" s="5">
        <f>2*AB40</f>
        <v>0.33038769676277857</v>
      </c>
      <c r="AC37" s="31" t="s">
        <v>83</v>
      </c>
      <c r="AF37" s="8"/>
      <c r="AG37" s="5"/>
    </row>
    <row r="38" spans="2:33" x14ac:dyDescent="0.35">
      <c r="B38" s="4">
        <f t="shared" ref="B38:B69" si="3">1+B37</f>
        <v>34</v>
      </c>
      <c r="C38">
        <v>76.108325048116967</v>
      </c>
      <c r="D38">
        <v>80.340544955979567</v>
      </c>
      <c r="E38" s="5">
        <f t="shared" si="2"/>
        <v>6454.6031638237737</v>
      </c>
      <c r="F38" s="6"/>
      <c r="G38" s="5"/>
      <c r="H38" s="5"/>
      <c r="I38" s="5"/>
      <c r="J38" s="5"/>
      <c r="K38" s="5"/>
      <c r="L38" s="5"/>
      <c r="M38" s="5"/>
      <c r="N38" s="5"/>
      <c r="O38" s="8"/>
      <c r="AA38" s="4" t="s">
        <v>52</v>
      </c>
      <c r="AB38" s="5">
        <f>CHIDIST(AB33,AB6-1)</f>
        <v>0.83480615161861071</v>
      </c>
      <c r="AC38" s="6"/>
      <c r="AD38" s="6"/>
      <c r="AE38" s="6"/>
      <c r="AF38" s="8"/>
      <c r="AG38" s="5"/>
    </row>
    <row r="39" spans="2:33" x14ac:dyDescent="0.35">
      <c r="B39" s="4">
        <f t="shared" si="3"/>
        <v>35</v>
      </c>
      <c r="C39">
        <v>60.922764861024916</v>
      </c>
      <c r="D39">
        <v>80.353334725223249</v>
      </c>
      <c r="E39" s="5">
        <f t="shared" si="2"/>
        <v>6456.6584014637683</v>
      </c>
      <c r="F39" s="6"/>
      <c r="G39" s="5"/>
      <c r="H39" s="5"/>
      <c r="I39" s="5"/>
      <c r="J39" s="5"/>
      <c r="K39" s="5"/>
      <c r="L39" s="5"/>
      <c r="M39" s="5"/>
      <c r="N39" s="5"/>
      <c r="O39" s="8"/>
      <c r="AA39" s="4" t="s">
        <v>53</v>
      </c>
      <c r="AB39" s="5">
        <f>1-AB38</f>
        <v>0.16519384838138929</v>
      </c>
      <c r="AC39" s="5"/>
      <c r="AD39" s="5"/>
      <c r="AE39" s="5"/>
      <c r="AF39" s="8"/>
      <c r="AG39" s="5"/>
    </row>
    <row r="40" spans="2:33" x14ac:dyDescent="0.35">
      <c r="B40" s="4">
        <f t="shared" si="3"/>
        <v>36</v>
      </c>
      <c r="C40">
        <v>80.183065948367584</v>
      </c>
      <c r="D40">
        <v>80.468078850535676</v>
      </c>
      <c r="E40" s="5">
        <f t="shared" si="2"/>
        <v>6475.1117138960271</v>
      </c>
      <c r="F40" s="6"/>
      <c r="G40" s="5"/>
      <c r="H40" s="5"/>
      <c r="I40" s="5"/>
      <c r="J40" s="5"/>
      <c r="K40" s="5"/>
      <c r="L40" s="5"/>
      <c r="M40" s="5"/>
      <c r="N40" s="5"/>
      <c r="O40" s="8"/>
      <c r="AA40" s="15" t="s">
        <v>84</v>
      </c>
      <c r="AB40" s="16">
        <f>+MIN(AB38:AB39)</f>
        <v>0.16519384838138929</v>
      </c>
      <c r="AC40" s="16"/>
      <c r="AD40" s="16"/>
      <c r="AE40" s="16"/>
      <c r="AF40" s="17"/>
      <c r="AG40" s="5"/>
    </row>
    <row r="41" spans="2:33" x14ac:dyDescent="0.35">
      <c r="B41" s="4">
        <f t="shared" si="3"/>
        <v>37</v>
      </c>
      <c r="C41">
        <v>76.58662831177935</v>
      </c>
      <c r="D41">
        <v>81.175245087215444</v>
      </c>
      <c r="E41" s="5">
        <f t="shared" si="2"/>
        <v>6589.4204149694951</v>
      </c>
      <c r="F41" s="6"/>
      <c r="G41" s="5"/>
      <c r="H41" s="5"/>
      <c r="I41" s="5"/>
      <c r="J41" s="5"/>
      <c r="K41" s="5"/>
      <c r="L41" s="5"/>
      <c r="M41" s="5"/>
      <c r="N41" s="5"/>
      <c r="O41" s="8"/>
    </row>
    <row r="42" spans="2:33" x14ac:dyDescent="0.35">
      <c r="B42" s="4">
        <f t="shared" si="3"/>
        <v>38</v>
      </c>
      <c r="C42">
        <v>79.074528331111651</v>
      </c>
      <c r="D42">
        <v>82.115912719891639</v>
      </c>
      <c r="E42" s="5">
        <f t="shared" si="2"/>
        <v>6743.0231218208619</v>
      </c>
      <c r="F42" s="6"/>
      <c r="G42" s="5"/>
      <c r="H42" s="5"/>
      <c r="I42" s="5"/>
      <c r="J42" s="5"/>
      <c r="K42" s="5"/>
      <c r="L42" s="5"/>
      <c r="M42" s="5"/>
      <c r="N42" s="5"/>
      <c r="O42" s="8"/>
    </row>
    <row r="43" spans="2:33" x14ac:dyDescent="0.35">
      <c r="B43" s="4">
        <f t="shared" si="3"/>
        <v>39</v>
      </c>
      <c r="C43">
        <v>97.897157830593642</v>
      </c>
      <c r="D43">
        <v>82.307577359606512</v>
      </c>
      <c r="E43" s="5">
        <f t="shared" si="2"/>
        <v>6774.5372908076106</v>
      </c>
      <c r="F43" s="6"/>
      <c r="G43" s="5"/>
      <c r="H43" s="5"/>
      <c r="I43" s="5"/>
      <c r="J43" s="5"/>
      <c r="K43" s="5"/>
      <c r="L43" s="5"/>
      <c r="M43" s="5"/>
      <c r="N43" s="5"/>
      <c r="O43" s="8"/>
    </row>
    <row r="44" spans="2:33" x14ac:dyDescent="0.35">
      <c r="B44" s="4">
        <f t="shared" si="3"/>
        <v>40</v>
      </c>
      <c r="C44">
        <v>93.879192137101199</v>
      </c>
      <c r="D44">
        <v>82.470638390950626</v>
      </c>
      <c r="E44" s="5">
        <f t="shared" si="2"/>
        <v>6801.4061966109393</v>
      </c>
      <c r="F44" s="6"/>
      <c r="G44" s="5"/>
      <c r="H44" s="5"/>
      <c r="I44" s="5"/>
      <c r="J44" s="5"/>
      <c r="K44" s="5"/>
      <c r="L44" s="5"/>
      <c r="M44" s="5"/>
      <c r="N44" s="5"/>
      <c r="O44" s="8"/>
    </row>
    <row r="45" spans="2:33" x14ac:dyDescent="0.35">
      <c r="B45" s="4">
        <f t="shared" si="3"/>
        <v>41</v>
      </c>
      <c r="C45">
        <v>75.672768035437912</v>
      </c>
      <c r="D45">
        <v>82.497479853336699</v>
      </c>
      <c r="E45" s="5">
        <f t="shared" si="2"/>
        <v>6805.8341821516942</v>
      </c>
      <c r="F45" s="6"/>
      <c r="G45" s="5"/>
      <c r="H45" s="5"/>
      <c r="I45" s="5"/>
      <c r="J45" s="5"/>
      <c r="K45" s="5"/>
      <c r="L45" s="5"/>
      <c r="M45" s="5"/>
      <c r="N45" s="5"/>
      <c r="O45" s="8"/>
    </row>
    <row r="46" spans="2:33" x14ac:dyDescent="0.35">
      <c r="B46" s="4">
        <f t="shared" si="3"/>
        <v>42</v>
      </c>
      <c r="C46">
        <v>100.49165062897373</v>
      </c>
      <c r="D46">
        <v>82.980955868115416</v>
      </c>
      <c r="E46" s="5">
        <f t="shared" si="2"/>
        <v>6885.8390367861184</v>
      </c>
      <c r="F46" s="6"/>
      <c r="G46" s="5"/>
      <c r="H46" s="5"/>
      <c r="I46" s="5"/>
      <c r="J46" s="5"/>
      <c r="K46" s="5"/>
      <c r="L46" s="5"/>
      <c r="M46" s="5"/>
      <c r="N46" s="5"/>
      <c r="O46" s="8"/>
    </row>
    <row r="47" spans="2:33" x14ac:dyDescent="0.35">
      <c r="B47" s="4">
        <f t="shared" si="3"/>
        <v>43</v>
      </c>
      <c r="C47">
        <v>75.261858329176903</v>
      </c>
      <c r="D47">
        <v>83.005159795866348</v>
      </c>
      <c r="E47" s="5">
        <f t="shared" si="2"/>
        <v>6889.8565527373075</v>
      </c>
      <c r="F47" s="6"/>
      <c r="G47" s="5"/>
      <c r="H47" s="5"/>
      <c r="I47" s="5"/>
      <c r="J47" s="5"/>
      <c r="K47" s="5"/>
      <c r="L47" s="5"/>
      <c r="M47" s="5"/>
      <c r="N47" s="5"/>
      <c r="O47" s="8"/>
    </row>
    <row r="48" spans="2:33" x14ac:dyDescent="0.35">
      <c r="B48" s="4">
        <f t="shared" si="3"/>
        <v>44</v>
      </c>
      <c r="C48">
        <v>77.100879353529308</v>
      </c>
      <c r="D48">
        <v>83.047269400558434</v>
      </c>
      <c r="E48" s="5">
        <f t="shared" si="2"/>
        <v>6896.8489548889293</v>
      </c>
      <c r="F48" s="6"/>
      <c r="G48" s="5"/>
      <c r="H48" s="5"/>
      <c r="I48" s="5"/>
      <c r="J48" s="5"/>
      <c r="K48" s="5"/>
      <c r="L48" s="5"/>
      <c r="M48" s="5"/>
      <c r="N48" s="5"/>
      <c r="O48" s="8"/>
    </row>
    <row r="49" spans="2:15" x14ac:dyDescent="0.35">
      <c r="B49" s="4">
        <f t="shared" si="3"/>
        <v>45</v>
      </c>
      <c r="C49">
        <v>86.208172761835158</v>
      </c>
      <c r="D49">
        <v>83.311727722466458</v>
      </c>
      <c r="E49" s="5">
        <f t="shared" si="2"/>
        <v>6940.8439761023865</v>
      </c>
      <c r="F49" s="6"/>
      <c r="G49" s="5"/>
      <c r="H49" s="5"/>
      <c r="I49" s="5"/>
      <c r="J49" s="5"/>
      <c r="K49" s="5"/>
      <c r="L49" s="5"/>
      <c r="M49" s="5"/>
      <c r="N49" s="5"/>
      <c r="O49" s="8"/>
    </row>
    <row r="50" spans="2:15" x14ac:dyDescent="0.35">
      <c r="B50" s="4">
        <f t="shared" si="3"/>
        <v>46</v>
      </c>
      <c r="C50">
        <v>87.802835297188722</v>
      </c>
      <c r="D50">
        <v>83.382293142640265</v>
      </c>
      <c r="E50" s="5">
        <f t="shared" si="2"/>
        <v>6952.6068097251937</v>
      </c>
      <c r="F50" s="6"/>
      <c r="G50" s="5"/>
      <c r="H50" s="5"/>
      <c r="I50" s="5"/>
      <c r="J50" s="5"/>
      <c r="K50" s="5"/>
      <c r="L50" s="5"/>
      <c r="M50" s="5"/>
      <c r="N50" s="5"/>
      <c r="O50" s="8"/>
    </row>
    <row r="51" spans="2:15" x14ac:dyDescent="0.35">
      <c r="B51" s="4">
        <f t="shared" si="3"/>
        <v>47</v>
      </c>
      <c r="C51">
        <v>76.910272001405247</v>
      </c>
      <c r="D51">
        <v>83.622115526814014</v>
      </c>
      <c r="E51" s="5">
        <f t="shared" si="2"/>
        <v>6992.6582051798296</v>
      </c>
      <c r="F51" s="6"/>
      <c r="G51" s="5"/>
      <c r="H51" s="5"/>
      <c r="I51" s="5"/>
      <c r="J51" s="5"/>
      <c r="K51" s="5"/>
      <c r="L51" s="5"/>
      <c r="M51" s="5"/>
      <c r="N51" s="5"/>
      <c r="O51" s="8"/>
    </row>
    <row r="52" spans="2:15" x14ac:dyDescent="0.35">
      <c r="B52" s="4">
        <f t="shared" si="3"/>
        <v>48</v>
      </c>
      <c r="C52">
        <v>88.55207703250926</v>
      </c>
      <c r="D52">
        <v>83.907344433973776</v>
      </c>
      <c r="E52" s="5">
        <f t="shared" si="2"/>
        <v>7040.4424499615097</v>
      </c>
      <c r="F52" s="6"/>
      <c r="G52" s="5"/>
      <c r="H52" s="5"/>
      <c r="I52" s="5"/>
      <c r="J52" s="5"/>
      <c r="K52" s="5"/>
      <c r="L52" s="5"/>
      <c r="M52" s="5"/>
      <c r="N52" s="5"/>
      <c r="O52" s="8"/>
    </row>
    <row r="53" spans="2:15" x14ac:dyDescent="0.35">
      <c r="B53" s="4">
        <f t="shared" si="3"/>
        <v>49</v>
      </c>
      <c r="C53">
        <v>83.005159795866348</v>
      </c>
      <c r="D53">
        <v>84.28987790553947</v>
      </c>
      <c r="E53" s="5">
        <f t="shared" si="2"/>
        <v>7104.7835173307512</v>
      </c>
      <c r="F53" s="6"/>
      <c r="G53" s="5"/>
      <c r="H53" s="5"/>
      <c r="I53" s="5"/>
      <c r="J53" s="5"/>
      <c r="K53" s="5"/>
      <c r="L53" s="5"/>
      <c r="M53" s="5"/>
      <c r="N53" s="5"/>
      <c r="O53" s="8"/>
    </row>
    <row r="54" spans="2:15" x14ac:dyDescent="0.35">
      <c r="B54" s="4">
        <f t="shared" si="3"/>
        <v>50</v>
      </c>
      <c r="C54">
        <v>72.944033819076139</v>
      </c>
      <c r="D54">
        <v>85.752311279939022</v>
      </c>
      <c r="E54" s="5">
        <f t="shared" si="2"/>
        <v>7353.4588898515576</v>
      </c>
      <c r="F54" s="6"/>
      <c r="G54" s="5"/>
      <c r="H54" s="5"/>
      <c r="I54" s="5"/>
      <c r="J54" s="5"/>
      <c r="K54" s="5"/>
      <c r="L54" s="5"/>
      <c r="M54" s="5"/>
      <c r="N54" s="5"/>
      <c r="O54" s="8"/>
    </row>
    <row r="55" spans="2:15" x14ac:dyDescent="0.35">
      <c r="B55" s="4">
        <f t="shared" si="3"/>
        <v>51</v>
      </c>
      <c r="C55">
        <v>89.171965883870143</v>
      </c>
      <c r="D55">
        <v>86.208172761835158</v>
      </c>
      <c r="E55" s="5">
        <f t="shared" si="2"/>
        <v>7431.8490509344174</v>
      </c>
      <c r="F55" s="6"/>
      <c r="G55" s="5"/>
      <c r="H55" s="5"/>
      <c r="I55" s="5"/>
      <c r="J55" s="5"/>
      <c r="K55" s="5"/>
      <c r="L55" s="5"/>
      <c r="M55" s="5"/>
      <c r="N55" s="5"/>
      <c r="O55" s="8"/>
    </row>
    <row r="56" spans="2:15" x14ac:dyDescent="0.35">
      <c r="B56" s="4">
        <f t="shared" si="3"/>
        <v>52</v>
      </c>
      <c r="C56">
        <v>82.497479853336699</v>
      </c>
      <c r="D56">
        <v>86.345449618384009</v>
      </c>
      <c r="E56" s="5">
        <f t="shared" si="2"/>
        <v>7455.5366698008911</v>
      </c>
      <c r="F56" s="6"/>
      <c r="G56" s="5"/>
      <c r="H56" s="5"/>
      <c r="I56" s="5"/>
      <c r="J56" s="5"/>
      <c r="K56" s="5"/>
      <c r="L56" s="5"/>
      <c r="M56" s="5"/>
      <c r="N56" s="5"/>
      <c r="O56" s="8"/>
    </row>
    <row r="57" spans="2:15" x14ac:dyDescent="0.35">
      <c r="B57" s="4">
        <f t="shared" si="3"/>
        <v>53</v>
      </c>
      <c r="C57">
        <v>91.598429536097683</v>
      </c>
      <c r="D57">
        <v>86.452826836612076</v>
      </c>
      <c r="E57" s="5">
        <f t="shared" si="2"/>
        <v>7474.091268041233</v>
      </c>
      <c r="F57" s="6"/>
      <c r="G57" s="5"/>
      <c r="H57" s="5"/>
      <c r="I57" s="5"/>
      <c r="J57" s="5"/>
      <c r="K57" s="5"/>
      <c r="L57" s="5"/>
      <c r="M57" s="5"/>
      <c r="N57" s="5"/>
      <c r="O57" s="8"/>
    </row>
    <row r="58" spans="2:15" x14ac:dyDescent="0.35">
      <c r="B58" s="4">
        <f t="shared" si="3"/>
        <v>54</v>
      </c>
      <c r="C58">
        <v>82.307577359606512</v>
      </c>
      <c r="D58">
        <v>86.575085661897901</v>
      </c>
      <c r="E58" s="5">
        <f t="shared" si="2"/>
        <v>7495.2454573649593</v>
      </c>
      <c r="F58" s="6"/>
      <c r="G58" s="5"/>
      <c r="H58" s="5"/>
      <c r="I58" s="5"/>
      <c r="J58" s="5"/>
      <c r="K58" s="5"/>
      <c r="L58" s="5"/>
      <c r="M58" s="5"/>
      <c r="N58" s="5"/>
      <c r="O58" s="8"/>
    </row>
    <row r="59" spans="2:15" x14ac:dyDescent="0.35">
      <c r="B59" s="4">
        <f t="shared" si="3"/>
        <v>55</v>
      </c>
      <c r="C59">
        <v>93.393772077397443</v>
      </c>
      <c r="D59">
        <v>86.591365617059637</v>
      </c>
      <c r="E59" s="5">
        <f t="shared" si="2"/>
        <v>7498.0645994272982</v>
      </c>
      <c r="F59" s="6"/>
      <c r="G59" s="5"/>
      <c r="H59" s="5"/>
      <c r="I59" s="5"/>
      <c r="J59" s="5"/>
      <c r="K59" s="5"/>
      <c r="L59" s="5"/>
      <c r="M59" s="5"/>
      <c r="N59" s="5"/>
      <c r="O59" s="8"/>
    </row>
    <row r="60" spans="2:15" x14ac:dyDescent="0.35">
      <c r="B60" s="4">
        <f t="shared" si="3"/>
        <v>56</v>
      </c>
      <c r="C60">
        <v>95.251187632093206</v>
      </c>
      <c r="D60">
        <v>86.637090463191271</v>
      </c>
      <c r="E60" s="5">
        <f t="shared" si="2"/>
        <v>7505.9854439271876</v>
      </c>
      <c r="F60" s="6"/>
      <c r="G60" s="5"/>
      <c r="H60" s="5"/>
      <c r="I60" s="5"/>
      <c r="J60" s="5"/>
      <c r="K60" s="5"/>
      <c r="L60" s="5"/>
      <c r="M60" s="5"/>
      <c r="N60" s="5"/>
      <c r="O60" s="8"/>
    </row>
    <row r="61" spans="2:15" x14ac:dyDescent="0.35">
      <c r="B61" s="4">
        <f t="shared" si="3"/>
        <v>57</v>
      </c>
      <c r="C61">
        <v>83.907344433973776</v>
      </c>
      <c r="D61">
        <v>86.740295374474954</v>
      </c>
      <c r="E61" s="5">
        <f t="shared" si="2"/>
        <v>7523.8788416511607</v>
      </c>
      <c r="F61" s="6"/>
      <c r="G61" s="5"/>
      <c r="H61" s="5"/>
      <c r="I61" s="5"/>
      <c r="J61" s="5"/>
      <c r="K61" s="5"/>
      <c r="L61" s="5"/>
      <c r="M61" s="5"/>
      <c r="N61" s="5"/>
      <c r="O61" s="8"/>
    </row>
    <row r="62" spans="2:15" x14ac:dyDescent="0.35">
      <c r="B62" s="4">
        <f t="shared" si="3"/>
        <v>58</v>
      </c>
      <c r="C62">
        <v>77.630205269961152</v>
      </c>
      <c r="D62">
        <v>87.12846771319164</v>
      </c>
      <c r="E62" s="5">
        <f t="shared" si="2"/>
        <v>7591.3698860486784</v>
      </c>
      <c r="F62" s="6"/>
      <c r="G62" s="5"/>
      <c r="H62" s="5"/>
      <c r="I62" s="5"/>
      <c r="J62" s="5"/>
      <c r="K62" s="5"/>
      <c r="L62" s="5"/>
      <c r="M62" s="5"/>
      <c r="N62" s="5"/>
      <c r="O62" s="8"/>
    </row>
    <row r="63" spans="2:15" x14ac:dyDescent="0.35">
      <c r="B63" s="4">
        <f t="shared" si="3"/>
        <v>59</v>
      </c>
      <c r="C63">
        <v>64.712265485431999</v>
      </c>
      <c r="D63">
        <v>87.2514882402902</v>
      </c>
      <c r="E63" s="5">
        <f t="shared" si="2"/>
        <v>7612.8222001454988</v>
      </c>
      <c r="F63" s="6"/>
      <c r="G63" s="5"/>
      <c r="H63" s="5"/>
      <c r="I63" s="5"/>
      <c r="J63" s="5"/>
      <c r="K63" s="5"/>
      <c r="L63" s="5"/>
      <c r="M63" s="5"/>
      <c r="N63" s="5"/>
      <c r="O63" s="8"/>
    </row>
    <row r="64" spans="2:15" x14ac:dyDescent="0.35">
      <c r="B64" s="4">
        <f t="shared" si="3"/>
        <v>60</v>
      </c>
      <c r="C64">
        <v>69.278201736742631</v>
      </c>
      <c r="D64">
        <v>87.802835297188722</v>
      </c>
      <c r="E64" s="5">
        <f t="shared" si="2"/>
        <v>7709.3378862252493</v>
      </c>
      <c r="F64" s="6"/>
      <c r="G64" s="5"/>
      <c r="H64" s="5"/>
      <c r="I64" s="5"/>
      <c r="J64" s="5"/>
      <c r="K64" s="5"/>
      <c r="L64" s="5"/>
      <c r="M64" s="5"/>
      <c r="N64" s="5"/>
      <c r="O64" s="8"/>
    </row>
    <row r="65" spans="2:15" x14ac:dyDescent="0.35">
      <c r="B65" s="4">
        <f t="shared" si="3"/>
        <v>61</v>
      </c>
      <c r="C65">
        <v>105.29964889516123</v>
      </c>
      <c r="D65">
        <v>88.345860477566021</v>
      </c>
      <c r="E65" s="5">
        <f t="shared" si="2"/>
        <v>7804.991063521562</v>
      </c>
      <c r="F65" s="6"/>
      <c r="G65" s="5"/>
      <c r="H65" s="5"/>
      <c r="I65" s="5"/>
      <c r="J65" s="5"/>
      <c r="K65" s="5"/>
      <c r="L65" s="5"/>
      <c r="M65" s="5"/>
      <c r="N65" s="5"/>
      <c r="O65" s="8"/>
    </row>
    <row r="66" spans="2:15" x14ac:dyDescent="0.35">
      <c r="B66" s="4">
        <f t="shared" si="3"/>
        <v>62</v>
      </c>
      <c r="C66">
        <v>95.430062502564397</v>
      </c>
      <c r="D66">
        <v>88.445529728196561</v>
      </c>
      <c r="E66" s="5">
        <f t="shared" si="2"/>
        <v>7822.6117289013018</v>
      </c>
      <c r="F66" s="6"/>
      <c r="G66" s="5"/>
      <c r="H66" s="5"/>
      <c r="I66" s="5"/>
      <c r="J66" s="5"/>
      <c r="K66" s="5"/>
      <c r="L66" s="5"/>
      <c r="M66" s="5"/>
      <c r="N66" s="5"/>
      <c r="O66" s="8"/>
    </row>
    <row r="67" spans="2:15" x14ac:dyDescent="0.35">
      <c r="B67" s="4">
        <f t="shared" si="3"/>
        <v>63</v>
      </c>
      <c r="C67">
        <v>88.680293048091698</v>
      </c>
      <c r="D67">
        <v>88.456091235420899</v>
      </c>
      <c r="E67" s="5">
        <f t="shared" si="2"/>
        <v>7824.4800766491062</v>
      </c>
      <c r="F67" s="6"/>
      <c r="G67" s="5"/>
      <c r="H67" s="5"/>
      <c r="I67" s="5"/>
      <c r="J67" s="5"/>
      <c r="K67" s="5"/>
      <c r="L67" s="5"/>
      <c r="M67" s="5"/>
      <c r="N67" s="5"/>
      <c r="O67" s="8"/>
    </row>
    <row r="68" spans="2:15" x14ac:dyDescent="0.35">
      <c r="B68" s="4">
        <f t="shared" si="3"/>
        <v>64</v>
      </c>
      <c r="C68">
        <v>87.2514882402902</v>
      </c>
      <c r="D68">
        <v>88.459342678979738</v>
      </c>
      <c r="E68" s="5">
        <f t="shared" si="2"/>
        <v>7825.0553071971663</v>
      </c>
      <c r="F68" s="6"/>
      <c r="G68" s="5"/>
      <c r="H68" s="5"/>
      <c r="I68" s="5"/>
      <c r="J68" s="5"/>
      <c r="K68" s="5"/>
      <c r="L68" s="5"/>
      <c r="M68" s="5"/>
      <c r="N68" s="5"/>
      <c r="O68" s="8"/>
    </row>
    <row r="69" spans="2:15" x14ac:dyDescent="0.35">
      <c r="B69" s="4">
        <f t="shared" si="3"/>
        <v>65</v>
      </c>
      <c r="C69">
        <v>88.345860477566021</v>
      </c>
      <c r="D69">
        <v>88.55207703250926</v>
      </c>
      <c r="E69" s="5">
        <f t="shared" ref="E69:E100" si="4">+D69^2</f>
        <v>7841.4703467714544</v>
      </c>
      <c r="F69" s="6"/>
      <c r="G69" s="5"/>
      <c r="H69" s="5"/>
      <c r="I69" s="5"/>
      <c r="J69" s="5"/>
      <c r="K69" s="5"/>
      <c r="L69" s="5"/>
      <c r="M69" s="5"/>
      <c r="N69" s="5"/>
      <c r="O69" s="8"/>
    </row>
    <row r="70" spans="2:15" x14ac:dyDescent="0.35">
      <c r="B70" s="4">
        <f t="shared" ref="B70:B104" si="5">1+B69</f>
        <v>66</v>
      </c>
      <c r="C70">
        <v>94.942982615029905</v>
      </c>
      <c r="D70">
        <v>88.59120804205304</v>
      </c>
      <c r="E70" s="5">
        <f t="shared" si="4"/>
        <v>7848.4021423503236</v>
      </c>
      <c r="F70" s="6"/>
      <c r="G70" s="5"/>
      <c r="H70" s="5"/>
      <c r="I70" s="5"/>
      <c r="J70" s="5"/>
      <c r="K70" s="5"/>
      <c r="L70" s="5"/>
      <c r="M70" s="5"/>
      <c r="N70" s="5"/>
      <c r="O70" s="8"/>
    </row>
    <row r="71" spans="2:15" x14ac:dyDescent="0.35">
      <c r="B71" s="4">
        <f t="shared" si="5"/>
        <v>67</v>
      </c>
      <c r="C71">
        <v>93.34600086818682</v>
      </c>
      <c r="D71">
        <v>88.672107595775742</v>
      </c>
      <c r="E71" s="5">
        <f t="shared" si="4"/>
        <v>7862.7426654768296</v>
      </c>
      <c r="F71" s="6"/>
      <c r="G71" s="5"/>
      <c r="H71" s="5"/>
      <c r="I71" s="5"/>
      <c r="J71" s="5"/>
      <c r="K71" s="5"/>
      <c r="L71" s="5"/>
      <c r="M71" s="5"/>
      <c r="N71" s="5"/>
      <c r="O71" s="8"/>
    </row>
    <row r="72" spans="2:15" x14ac:dyDescent="0.35">
      <c r="B72" s="4">
        <f t="shared" si="5"/>
        <v>68</v>
      </c>
      <c r="C72">
        <v>97.88663042942062</v>
      </c>
      <c r="D72">
        <v>88.680293048091698</v>
      </c>
      <c r="E72" s="5">
        <f t="shared" si="4"/>
        <v>7864.1943750954206</v>
      </c>
      <c r="F72" s="6"/>
      <c r="G72" s="5"/>
      <c r="H72" s="5"/>
      <c r="I72" s="5"/>
      <c r="J72" s="5"/>
      <c r="K72" s="5"/>
      <c r="L72" s="5"/>
      <c r="M72" s="5"/>
      <c r="N72" s="5"/>
      <c r="O72" s="8"/>
    </row>
    <row r="73" spans="2:15" x14ac:dyDescent="0.35">
      <c r="B73" s="4">
        <f t="shared" si="5"/>
        <v>69</v>
      </c>
      <c r="C73">
        <v>102.92450348148122</v>
      </c>
      <c r="D73">
        <v>89.171965883870143</v>
      </c>
      <c r="E73" s="5">
        <f t="shared" si="4"/>
        <v>7951.6394995941009</v>
      </c>
      <c r="F73" s="6"/>
      <c r="G73" s="5"/>
      <c r="H73" s="5"/>
      <c r="I73" s="5"/>
      <c r="J73" s="5"/>
      <c r="K73" s="5"/>
      <c r="L73" s="5"/>
      <c r="M73" s="5"/>
      <c r="N73" s="5"/>
      <c r="O73" s="8"/>
    </row>
    <row r="74" spans="2:15" x14ac:dyDescent="0.35">
      <c r="B74" s="4">
        <f t="shared" si="5"/>
        <v>70</v>
      </c>
      <c r="C74">
        <v>78.212065874104155</v>
      </c>
      <c r="D74">
        <v>89.283219823264517</v>
      </c>
      <c r="E74" s="5">
        <f t="shared" si="4"/>
        <v>7971.4933420093739</v>
      </c>
      <c r="F74" s="6"/>
      <c r="G74" s="5"/>
      <c r="H74" s="5"/>
      <c r="I74" s="5"/>
      <c r="J74" s="5"/>
      <c r="K74" s="5"/>
      <c r="L74" s="5"/>
      <c r="M74" s="5"/>
      <c r="N74" s="5"/>
      <c r="O74" s="8"/>
    </row>
    <row r="75" spans="2:15" x14ac:dyDescent="0.35">
      <c r="B75" s="4">
        <f t="shared" si="5"/>
        <v>71</v>
      </c>
      <c r="C75">
        <v>90.692731974704657</v>
      </c>
      <c r="D75">
        <v>90.043261808168609</v>
      </c>
      <c r="E75" s="5">
        <f t="shared" si="4"/>
        <v>8107.7889970543956</v>
      </c>
      <c r="F75" s="6"/>
      <c r="G75" s="5"/>
      <c r="H75" s="5"/>
      <c r="I75" s="5"/>
      <c r="J75" s="5"/>
      <c r="K75" s="5"/>
      <c r="L75" s="5"/>
      <c r="M75" s="5"/>
      <c r="N75" s="5"/>
      <c r="O75" s="8"/>
    </row>
    <row r="76" spans="2:15" x14ac:dyDescent="0.35">
      <c r="B76" s="4">
        <f t="shared" si="5"/>
        <v>72</v>
      </c>
      <c r="C76">
        <v>88.445529728196561</v>
      </c>
      <c r="D76">
        <v>90.692731974704657</v>
      </c>
      <c r="E76" s="5">
        <f t="shared" si="4"/>
        <v>8225.1716330356157</v>
      </c>
      <c r="F76" s="6"/>
      <c r="G76" s="5"/>
      <c r="H76" s="5"/>
      <c r="I76" s="5"/>
      <c r="J76" s="5"/>
      <c r="K76" s="5"/>
      <c r="L76" s="5"/>
      <c r="M76" s="5"/>
      <c r="N76" s="5"/>
      <c r="O76" s="8"/>
    </row>
    <row r="77" spans="2:15" x14ac:dyDescent="0.35">
      <c r="B77" s="4">
        <f t="shared" si="5"/>
        <v>73</v>
      </c>
      <c r="C77">
        <v>86.452826836612076</v>
      </c>
      <c r="D77">
        <v>90.875403985555749</v>
      </c>
      <c r="E77" s="5">
        <f t="shared" si="4"/>
        <v>8258.3390495379626</v>
      </c>
      <c r="F77" s="6"/>
      <c r="G77" s="5"/>
      <c r="H77" s="5"/>
      <c r="I77" s="5"/>
      <c r="J77" s="5"/>
      <c r="K77" s="5"/>
      <c r="L77" s="5"/>
      <c r="M77" s="5"/>
      <c r="N77" s="5"/>
      <c r="O77" s="8"/>
    </row>
    <row r="78" spans="2:15" x14ac:dyDescent="0.35">
      <c r="B78" s="4">
        <f t="shared" si="5"/>
        <v>74</v>
      </c>
      <c r="C78">
        <v>80.468078850535676</v>
      </c>
      <c r="D78">
        <v>90.98943188379053</v>
      </c>
      <c r="E78" s="5">
        <f t="shared" si="4"/>
        <v>8279.0767145349564</v>
      </c>
      <c r="F78" s="6"/>
      <c r="G78" s="5"/>
      <c r="H78" s="5"/>
      <c r="I78" s="5"/>
      <c r="J78" s="5"/>
      <c r="K78" s="5"/>
      <c r="L78" s="5"/>
      <c r="M78" s="5"/>
      <c r="N78" s="5"/>
      <c r="O78" s="8"/>
    </row>
    <row r="79" spans="2:15" x14ac:dyDescent="0.35">
      <c r="B79" s="4">
        <f t="shared" si="5"/>
        <v>75</v>
      </c>
      <c r="C79">
        <v>75.645551406487357</v>
      </c>
      <c r="D79">
        <v>91.598429536097683</v>
      </c>
      <c r="E79" s="5">
        <f t="shared" si="4"/>
        <v>8390.2722934794529</v>
      </c>
      <c r="F79" s="6"/>
      <c r="G79" s="5"/>
      <c r="H79" s="5"/>
      <c r="I79" s="5"/>
      <c r="J79" s="5"/>
      <c r="K79" s="5"/>
      <c r="L79" s="5"/>
      <c r="M79" s="5"/>
      <c r="N79" s="5"/>
      <c r="O79" s="8"/>
    </row>
    <row r="80" spans="2:15" x14ac:dyDescent="0.35">
      <c r="B80" s="4">
        <f t="shared" si="5"/>
        <v>76</v>
      </c>
      <c r="C80">
        <v>82.115912719891639</v>
      </c>
      <c r="D80">
        <v>91.83713778926176</v>
      </c>
      <c r="E80" s="5">
        <f t="shared" si="4"/>
        <v>8434.0598773238507</v>
      </c>
      <c r="F80" s="6"/>
      <c r="G80" s="5"/>
      <c r="H80" s="5"/>
      <c r="I80" s="5"/>
      <c r="J80" s="5"/>
      <c r="K80" s="5"/>
      <c r="L80" s="5"/>
      <c r="M80" s="5"/>
      <c r="N80" s="5"/>
      <c r="O80" s="8"/>
    </row>
    <row r="81" spans="2:15" x14ac:dyDescent="0.35">
      <c r="B81" s="4">
        <f t="shared" si="5"/>
        <v>77</v>
      </c>
      <c r="C81">
        <v>80.353334725223249</v>
      </c>
      <c r="D81">
        <v>91.902041604917031</v>
      </c>
      <c r="E81" s="5">
        <f t="shared" si="4"/>
        <v>8445.9852511519002</v>
      </c>
      <c r="F81" s="6"/>
      <c r="G81" s="5"/>
      <c r="H81" s="5"/>
      <c r="I81" s="5"/>
      <c r="J81" s="5"/>
      <c r="K81" s="5"/>
      <c r="L81" s="5"/>
      <c r="M81" s="5"/>
      <c r="N81" s="5"/>
      <c r="O81" s="8"/>
    </row>
    <row r="82" spans="2:15" x14ac:dyDescent="0.35">
      <c r="B82" s="4">
        <f t="shared" si="5"/>
        <v>78</v>
      </c>
      <c r="C82">
        <v>91.902041604917031</v>
      </c>
      <c r="D82">
        <v>92.198241291916929</v>
      </c>
      <c r="E82" s="5">
        <f t="shared" si="4"/>
        <v>8500.5156973225367</v>
      </c>
      <c r="F82" s="6"/>
      <c r="G82" s="5"/>
      <c r="H82" s="5"/>
      <c r="I82" s="5"/>
      <c r="J82" s="5"/>
      <c r="K82" s="5"/>
      <c r="L82" s="5"/>
      <c r="M82" s="5"/>
      <c r="N82" s="5"/>
      <c r="O82" s="8"/>
    </row>
    <row r="83" spans="2:15" x14ac:dyDescent="0.35">
      <c r="B83" s="4">
        <f t="shared" si="5"/>
        <v>79</v>
      </c>
      <c r="C83">
        <v>82.470638390950626</v>
      </c>
      <c r="D83">
        <v>92.283756531251129</v>
      </c>
      <c r="E83" s="5">
        <f t="shared" si="4"/>
        <v>8516.2917195192349</v>
      </c>
      <c r="F83" s="6"/>
      <c r="G83" s="5"/>
      <c r="H83" s="5"/>
      <c r="I83" s="5"/>
      <c r="J83" s="5"/>
      <c r="K83" s="5"/>
      <c r="L83" s="5"/>
      <c r="M83" s="5"/>
      <c r="N83" s="5"/>
      <c r="O83" s="8"/>
    </row>
    <row r="84" spans="2:15" x14ac:dyDescent="0.35">
      <c r="B84" s="4">
        <f t="shared" si="5"/>
        <v>80</v>
      </c>
      <c r="C84">
        <v>74.423849910963327</v>
      </c>
      <c r="D84">
        <v>93.34600086818682</v>
      </c>
      <c r="E84" s="5">
        <f t="shared" si="4"/>
        <v>8713.4758780835346</v>
      </c>
      <c r="F84" s="6"/>
      <c r="G84" s="5"/>
      <c r="H84" s="5"/>
      <c r="I84" s="5"/>
      <c r="J84" s="5"/>
      <c r="K84" s="5"/>
      <c r="L84" s="5"/>
      <c r="M84" s="5"/>
      <c r="N84" s="5"/>
      <c r="O84" s="8"/>
    </row>
    <row r="85" spans="2:15" x14ac:dyDescent="0.35">
      <c r="B85" s="4">
        <f t="shared" si="5"/>
        <v>81</v>
      </c>
      <c r="C85">
        <v>93.616734703537077</v>
      </c>
      <c r="D85">
        <v>93.393772077397443</v>
      </c>
      <c r="E85" s="5">
        <f t="shared" si="4"/>
        <v>8722.3966628448616</v>
      </c>
      <c r="F85" s="6"/>
      <c r="G85" s="5"/>
      <c r="H85" s="5"/>
      <c r="I85" s="5"/>
      <c r="J85" s="5"/>
      <c r="K85" s="5"/>
      <c r="L85" s="5"/>
      <c r="M85" s="5"/>
      <c r="N85" s="5"/>
      <c r="O85" s="8"/>
    </row>
    <row r="86" spans="2:15" x14ac:dyDescent="0.35">
      <c r="B86" s="4">
        <f t="shared" si="5"/>
        <v>82</v>
      </c>
      <c r="C86">
        <v>94.438917913939804</v>
      </c>
      <c r="D86">
        <v>93.616734703537077</v>
      </c>
      <c r="E86" s="5">
        <f t="shared" si="4"/>
        <v>8764.0930165524424</v>
      </c>
      <c r="F86" s="6"/>
      <c r="G86" s="5"/>
      <c r="H86" s="5"/>
      <c r="I86" s="5"/>
      <c r="J86" s="5"/>
      <c r="K86" s="5"/>
      <c r="L86" s="5"/>
      <c r="M86" s="5"/>
      <c r="N86" s="5"/>
      <c r="O86" s="8"/>
    </row>
    <row r="87" spans="2:15" x14ac:dyDescent="0.35">
      <c r="B87" s="4">
        <f t="shared" si="5"/>
        <v>83</v>
      </c>
      <c r="C87">
        <v>76.057097759039607</v>
      </c>
      <c r="D87">
        <v>93.879192137101199</v>
      </c>
      <c r="E87" s="5">
        <f t="shared" si="4"/>
        <v>8813.3027163147635</v>
      </c>
      <c r="F87" s="6"/>
      <c r="G87" s="5"/>
      <c r="H87" s="5"/>
      <c r="I87" s="5"/>
      <c r="J87" s="5"/>
      <c r="K87" s="5"/>
      <c r="L87" s="5"/>
      <c r="M87" s="5"/>
      <c r="N87" s="5"/>
      <c r="O87" s="8"/>
    </row>
    <row r="88" spans="2:15" x14ac:dyDescent="0.35">
      <c r="B88" s="4">
        <f t="shared" si="5"/>
        <v>84</v>
      </c>
      <c r="C88">
        <v>67.568169798469171</v>
      </c>
      <c r="D88">
        <v>94.355630936624948</v>
      </c>
      <c r="E88" s="5">
        <f t="shared" si="4"/>
        <v>8902.9850894485753</v>
      </c>
      <c r="F88" s="6"/>
      <c r="G88" s="5"/>
      <c r="H88" s="5"/>
      <c r="I88" s="5"/>
      <c r="J88" s="5"/>
      <c r="K88" s="5"/>
      <c r="L88" s="5"/>
      <c r="M88" s="5"/>
      <c r="N88" s="5"/>
      <c r="O88" s="8"/>
    </row>
    <row r="89" spans="2:15" x14ac:dyDescent="0.35">
      <c r="B89" s="4">
        <f t="shared" si="5"/>
        <v>85</v>
      </c>
      <c r="C89">
        <v>87.12846771319164</v>
      </c>
      <c r="D89">
        <v>94.438917913939804</v>
      </c>
      <c r="E89" s="5">
        <f t="shared" si="4"/>
        <v>8918.7092167558603</v>
      </c>
      <c r="F89" s="6"/>
      <c r="G89" s="5"/>
      <c r="H89" s="5"/>
      <c r="I89" s="5"/>
      <c r="J89" s="5"/>
      <c r="K89" s="5"/>
      <c r="L89" s="5"/>
      <c r="M89" s="5"/>
      <c r="N89" s="5"/>
      <c r="O89" s="8"/>
    </row>
    <row r="90" spans="2:15" x14ac:dyDescent="0.35">
      <c r="B90" s="4">
        <f t="shared" si="5"/>
        <v>86</v>
      </c>
      <c r="C90">
        <v>83.311727722466458</v>
      </c>
      <c r="D90">
        <v>94.942982615029905</v>
      </c>
      <c r="E90" s="5">
        <f t="shared" si="4"/>
        <v>9014.1699478378705</v>
      </c>
      <c r="F90" s="6"/>
      <c r="G90" s="5"/>
      <c r="H90" s="5"/>
      <c r="I90" s="5"/>
      <c r="J90" s="5"/>
      <c r="K90" s="5"/>
      <c r="L90" s="5"/>
      <c r="M90" s="5"/>
      <c r="N90" s="5"/>
      <c r="O90" s="8"/>
    </row>
    <row r="91" spans="2:15" x14ac:dyDescent="0.35">
      <c r="B91" s="4">
        <f t="shared" si="5"/>
        <v>87</v>
      </c>
      <c r="C91">
        <v>85.752311279939022</v>
      </c>
      <c r="D91">
        <v>95.017242857429665</v>
      </c>
      <c r="E91" s="5">
        <f t="shared" si="4"/>
        <v>9028.276440227768</v>
      </c>
      <c r="F91" s="6"/>
      <c r="G91" s="5"/>
      <c r="H91" s="5"/>
      <c r="I91" s="5"/>
      <c r="J91" s="5"/>
      <c r="K91" s="5"/>
      <c r="L91" s="5"/>
      <c r="M91" s="5"/>
      <c r="N91" s="5"/>
      <c r="O91" s="8"/>
    </row>
    <row r="92" spans="2:15" x14ac:dyDescent="0.35">
      <c r="B92" s="4">
        <f t="shared" si="5"/>
        <v>88</v>
      </c>
      <c r="C92">
        <v>86.637090463191271</v>
      </c>
      <c r="D92">
        <v>95.11499080050271</v>
      </c>
      <c r="E92" s="5">
        <f t="shared" si="4"/>
        <v>9046.8614749797143</v>
      </c>
      <c r="F92" s="6"/>
      <c r="G92" s="5"/>
      <c r="H92" s="5"/>
      <c r="I92" s="5"/>
      <c r="J92" s="5"/>
      <c r="K92" s="5"/>
      <c r="L92" s="5"/>
      <c r="M92" s="5"/>
      <c r="N92" s="5"/>
      <c r="O92" s="8"/>
    </row>
    <row r="93" spans="2:15" x14ac:dyDescent="0.35">
      <c r="B93" s="4">
        <f t="shared" si="5"/>
        <v>89</v>
      </c>
      <c r="C93">
        <v>77.121752256934997</v>
      </c>
      <c r="D93">
        <v>95.251187632093206</v>
      </c>
      <c r="E93" s="5">
        <f t="shared" si="4"/>
        <v>9072.7887453242256</v>
      </c>
      <c r="F93" s="6"/>
      <c r="G93" s="5"/>
      <c r="H93" s="5"/>
      <c r="I93" s="5"/>
      <c r="J93" s="5"/>
      <c r="K93" s="5"/>
      <c r="L93" s="5"/>
      <c r="M93" s="5"/>
      <c r="N93" s="5"/>
      <c r="O93" s="8"/>
    </row>
    <row r="94" spans="2:15" x14ac:dyDescent="0.35">
      <c r="B94" s="4">
        <f t="shared" si="5"/>
        <v>90</v>
      </c>
      <c r="C94">
        <v>79.644986145431176</v>
      </c>
      <c r="D94">
        <v>95.430062502564397</v>
      </c>
      <c r="E94" s="5">
        <f t="shared" si="4"/>
        <v>9106.8968292433474</v>
      </c>
      <c r="F94" s="6"/>
      <c r="G94" s="5"/>
      <c r="H94" s="5"/>
      <c r="I94" s="5"/>
      <c r="J94" s="5"/>
      <c r="K94" s="5"/>
      <c r="L94" s="5"/>
      <c r="M94" s="5"/>
      <c r="N94" s="5"/>
      <c r="O94" s="8"/>
    </row>
    <row r="95" spans="2:15" x14ac:dyDescent="0.35">
      <c r="B95" s="4">
        <f t="shared" si="5"/>
        <v>91</v>
      </c>
      <c r="C95">
        <v>86.591365617059637</v>
      </c>
      <c r="D95">
        <v>95.907137948379386</v>
      </c>
      <c r="E95" s="5">
        <f t="shared" si="4"/>
        <v>9198.1791094494729</v>
      </c>
      <c r="F95" s="6"/>
      <c r="G95" s="5"/>
      <c r="H95" s="5"/>
      <c r="I95" s="5"/>
      <c r="J95" s="5"/>
      <c r="K95" s="5"/>
      <c r="L95" s="5"/>
      <c r="M95" s="5"/>
      <c r="N95" s="5"/>
      <c r="O95" s="8"/>
    </row>
    <row r="96" spans="2:15" x14ac:dyDescent="0.35">
      <c r="B96" s="4">
        <f t="shared" si="5"/>
        <v>92</v>
      </c>
      <c r="C96">
        <v>98.990120351081714</v>
      </c>
      <c r="D96">
        <v>97.88663042942062</v>
      </c>
      <c r="E96" s="5">
        <f t="shared" si="4"/>
        <v>9581.7924168259742</v>
      </c>
      <c r="F96" s="6"/>
      <c r="G96" s="5"/>
      <c r="H96" s="5"/>
      <c r="I96" s="5"/>
      <c r="J96" s="5"/>
      <c r="K96" s="5"/>
      <c r="L96" s="5"/>
      <c r="M96" s="5"/>
      <c r="N96" s="5"/>
      <c r="O96" s="8"/>
    </row>
    <row r="97" spans="2:15" x14ac:dyDescent="0.35">
      <c r="B97" s="4">
        <f t="shared" si="5"/>
        <v>93</v>
      </c>
      <c r="C97">
        <v>94.355630936624948</v>
      </c>
      <c r="D97">
        <v>97.897157830593642</v>
      </c>
      <c r="E97" s="5">
        <f t="shared" si="4"/>
        <v>9583.8535113081616</v>
      </c>
      <c r="F97" s="6"/>
      <c r="G97" s="5"/>
      <c r="H97" s="5"/>
      <c r="I97" s="5"/>
      <c r="J97" s="5"/>
      <c r="K97" s="5"/>
      <c r="L97" s="5"/>
      <c r="M97" s="5"/>
      <c r="N97" s="5"/>
      <c r="O97" s="8"/>
    </row>
    <row r="98" spans="2:15" x14ac:dyDescent="0.35">
      <c r="B98" s="4">
        <f t="shared" si="5"/>
        <v>94</v>
      </c>
      <c r="C98">
        <v>81.175245087215444</v>
      </c>
      <c r="D98">
        <v>98.990120351081714</v>
      </c>
      <c r="E98" s="5">
        <f t="shared" si="4"/>
        <v>9799.0439271216419</v>
      </c>
      <c r="F98" s="6"/>
      <c r="G98" s="5"/>
      <c r="H98" s="5"/>
      <c r="I98" s="5"/>
      <c r="J98" s="5"/>
      <c r="K98" s="5"/>
      <c r="L98" s="5"/>
      <c r="M98" s="5"/>
      <c r="N98" s="5"/>
      <c r="O98" s="8"/>
    </row>
    <row r="99" spans="2:15" x14ac:dyDescent="0.35">
      <c r="B99" s="4">
        <f t="shared" si="5"/>
        <v>95</v>
      </c>
      <c r="C99">
        <v>67.946974341757596</v>
      </c>
      <c r="D99">
        <v>100.12626113253646</v>
      </c>
      <c r="E99" s="5">
        <f t="shared" si="4"/>
        <v>10025.268168380881</v>
      </c>
      <c r="F99" s="6"/>
      <c r="G99" s="5"/>
      <c r="H99" s="5"/>
      <c r="I99" s="5"/>
      <c r="J99" s="5"/>
      <c r="K99" s="5"/>
      <c r="L99" s="5"/>
      <c r="M99" s="5"/>
      <c r="N99" s="5"/>
      <c r="O99" s="8"/>
    </row>
    <row r="100" spans="2:15" x14ac:dyDescent="0.35">
      <c r="B100" s="4">
        <f t="shared" si="5"/>
        <v>96</v>
      </c>
      <c r="C100">
        <v>88.672107595775742</v>
      </c>
      <c r="D100">
        <v>100.49165062897373</v>
      </c>
      <c r="E100" s="5">
        <f t="shared" si="4"/>
        <v>10098.571846135716</v>
      </c>
      <c r="F100" s="6"/>
      <c r="G100" s="5"/>
      <c r="H100" s="5"/>
      <c r="I100" s="5"/>
      <c r="J100" s="5"/>
      <c r="K100" s="5"/>
      <c r="L100" s="5"/>
      <c r="M100" s="5"/>
      <c r="N100" s="5"/>
      <c r="O100" s="8"/>
    </row>
    <row r="101" spans="2:15" x14ac:dyDescent="0.35">
      <c r="B101" s="4">
        <f t="shared" si="5"/>
        <v>97</v>
      </c>
      <c r="C101">
        <v>95.017242857429665</v>
      </c>
      <c r="D101">
        <v>102.92450348148122</v>
      </c>
      <c r="E101" s="5">
        <f t="shared" ref="E101:E104" si="6">+D101^2</f>
        <v>10593.45341690944</v>
      </c>
      <c r="F101" s="6"/>
      <c r="G101" s="5"/>
      <c r="H101" s="5"/>
      <c r="I101" s="5"/>
      <c r="J101" s="5"/>
      <c r="K101" s="5"/>
      <c r="L101" s="5"/>
      <c r="M101" s="5"/>
      <c r="N101" s="5"/>
      <c r="O101" s="8"/>
    </row>
    <row r="102" spans="2:15" x14ac:dyDescent="0.35">
      <c r="B102" s="4">
        <f t="shared" si="5"/>
        <v>98</v>
      </c>
      <c r="C102">
        <v>89.283219823264517</v>
      </c>
      <c r="D102">
        <v>102.92450348148122</v>
      </c>
      <c r="E102" s="5">
        <f t="shared" si="6"/>
        <v>10593.45341690944</v>
      </c>
      <c r="F102" s="6"/>
      <c r="G102" s="5"/>
      <c r="H102" s="5"/>
      <c r="I102" s="5"/>
      <c r="J102" s="5"/>
      <c r="K102" s="5"/>
      <c r="L102" s="5"/>
      <c r="M102" s="5"/>
      <c r="N102" s="5"/>
      <c r="O102" s="8"/>
    </row>
    <row r="103" spans="2:15" x14ac:dyDescent="0.35">
      <c r="B103" s="4">
        <f t="shared" si="5"/>
        <v>99</v>
      </c>
      <c r="C103">
        <v>77.007519722392317</v>
      </c>
      <c r="D103">
        <v>103.57970346463844</v>
      </c>
      <c r="E103" s="5">
        <f t="shared" si="6"/>
        <v>10728.754969822432</v>
      </c>
      <c r="F103" s="6"/>
      <c r="G103" s="5"/>
      <c r="H103" s="5"/>
      <c r="I103" s="5"/>
      <c r="J103" s="5"/>
      <c r="K103" s="5"/>
      <c r="L103" s="5"/>
      <c r="M103" s="5"/>
      <c r="N103" s="5"/>
      <c r="O103" s="8"/>
    </row>
    <row r="104" spans="2:15" x14ac:dyDescent="0.35">
      <c r="B104" s="4">
        <f t="shared" si="5"/>
        <v>100</v>
      </c>
      <c r="C104">
        <v>76.129880072548985</v>
      </c>
      <c r="D104">
        <v>105.29964889516123</v>
      </c>
      <c r="E104" s="5">
        <f t="shared" si="6"/>
        <v>11088.016057444229</v>
      </c>
      <c r="F104" s="6"/>
      <c r="G104" s="5"/>
      <c r="H104" s="5"/>
      <c r="I104" s="5"/>
      <c r="J104" s="5"/>
      <c r="K104" s="5"/>
      <c r="L104" s="5"/>
      <c r="M104" s="5"/>
      <c r="N104" s="5"/>
      <c r="O104" s="8"/>
    </row>
    <row r="105" spans="2:15" x14ac:dyDescent="0.35">
      <c r="B105" s="4"/>
      <c r="C105" s="5" t="s">
        <v>12</v>
      </c>
      <c r="D105" s="10">
        <f>SUM(D5:D104)</f>
        <v>8481.7993057149579</v>
      </c>
      <c r="E105" s="5">
        <f>SUM(E5:E104)</f>
        <v>727940.77309585328</v>
      </c>
      <c r="F105" s="6"/>
      <c r="G105" s="5"/>
      <c r="H105" s="5"/>
      <c r="I105" s="5"/>
      <c r="J105" s="5"/>
      <c r="K105" s="5"/>
      <c r="L105" s="5"/>
      <c r="M105" s="5"/>
      <c r="N105" s="5"/>
      <c r="O105" s="8"/>
    </row>
    <row r="106" spans="2:15" x14ac:dyDescent="0.35">
      <c r="B106" s="4"/>
      <c r="C106" s="5"/>
      <c r="D106" s="5"/>
      <c r="E106" s="5"/>
      <c r="F106" s="6"/>
      <c r="G106" s="5"/>
      <c r="H106" s="5"/>
      <c r="I106" s="5"/>
      <c r="J106" s="5"/>
      <c r="K106" s="5"/>
      <c r="L106" s="5"/>
      <c r="M106" s="5"/>
      <c r="N106" s="5"/>
      <c r="O106" s="8"/>
    </row>
    <row r="107" spans="2:15" x14ac:dyDescent="0.35">
      <c r="B107" s="4"/>
      <c r="C107" s="5"/>
      <c r="D107" s="5" t="s">
        <v>13</v>
      </c>
      <c r="E107" s="5">
        <v>100</v>
      </c>
      <c r="F107" s="6"/>
      <c r="G107" s="5"/>
      <c r="H107" s="5"/>
      <c r="I107" s="5"/>
      <c r="J107" s="5"/>
      <c r="K107" s="5"/>
      <c r="L107" s="5"/>
      <c r="M107" s="5"/>
      <c r="N107" s="5"/>
      <c r="O107" s="8"/>
    </row>
    <row r="108" spans="2:15" x14ac:dyDescent="0.35">
      <c r="B108" s="4"/>
      <c r="C108" s="5"/>
      <c r="D108" s="5"/>
      <c r="E108" s="5">
        <f>+D105/E107</f>
        <v>84.817993057149579</v>
      </c>
      <c r="F108" s="6"/>
      <c r="G108" s="5"/>
      <c r="H108" s="5"/>
      <c r="I108" s="5"/>
      <c r="J108" s="5"/>
      <c r="K108" s="5"/>
      <c r="L108" s="5"/>
      <c r="M108" s="5"/>
      <c r="N108" s="5"/>
      <c r="O108" s="8"/>
    </row>
    <row r="109" spans="2:15" ht="16.5" x14ac:dyDescent="0.45">
      <c r="B109" s="4"/>
      <c r="C109" s="5"/>
      <c r="D109" s="5" t="s">
        <v>14</v>
      </c>
      <c r="E109" s="5">
        <f>+E105/E107</f>
        <v>7279.4077309585327</v>
      </c>
      <c r="F109" s="6"/>
      <c r="G109" s="5"/>
      <c r="H109" s="5"/>
      <c r="I109" s="5"/>
      <c r="J109" s="5"/>
      <c r="K109" s="5"/>
      <c r="L109" s="5"/>
      <c r="M109" s="5"/>
      <c r="N109" s="5"/>
      <c r="O109" s="8"/>
    </row>
    <row r="110" spans="2:15" ht="16.5" x14ac:dyDescent="0.35">
      <c r="B110" s="4"/>
      <c r="C110" s="5"/>
      <c r="D110" s="5" t="s">
        <v>15</v>
      </c>
      <c r="E110" s="5">
        <f>+E109-E108^2</f>
        <v>85.315784715858172</v>
      </c>
      <c r="F110" s="6"/>
      <c r="G110" s="5"/>
      <c r="H110" s="5"/>
      <c r="I110" s="5"/>
      <c r="J110" s="5"/>
      <c r="K110" s="5"/>
      <c r="L110" s="5"/>
      <c r="M110" s="5"/>
      <c r="N110" s="5"/>
      <c r="O110" s="8"/>
    </row>
    <row r="111" spans="2:15" x14ac:dyDescent="0.35">
      <c r="B111" s="4"/>
      <c r="C111" s="5"/>
      <c r="D111" s="5" t="s">
        <v>16</v>
      </c>
      <c r="E111" s="5">
        <f>+SQRT(E110)</f>
        <v>9.2366544114120757</v>
      </c>
      <c r="F111" s="6"/>
      <c r="G111" s="5"/>
      <c r="H111" s="5"/>
      <c r="I111" s="5"/>
      <c r="J111" s="5"/>
      <c r="K111" s="5"/>
      <c r="L111" s="5"/>
      <c r="M111" s="5"/>
      <c r="N111" s="5"/>
      <c r="O111" s="8"/>
    </row>
    <row r="112" spans="2:15" ht="17.5" x14ac:dyDescent="0.45">
      <c r="B112" s="4"/>
      <c r="C112" s="5"/>
      <c r="D112" s="5" t="s">
        <v>17</v>
      </c>
      <c r="E112" s="5">
        <f>+E107/(E107-1)*E110</f>
        <v>86.177560319048666</v>
      </c>
      <c r="F112" s="6"/>
      <c r="G112" s="5"/>
      <c r="H112" s="5"/>
      <c r="I112" s="5"/>
      <c r="J112" s="5"/>
      <c r="K112" s="5"/>
      <c r="L112" s="5"/>
      <c r="M112" s="5"/>
      <c r="N112" s="5"/>
      <c r="O112" s="8"/>
    </row>
    <row r="113" spans="2:15" ht="16.5" x14ac:dyDescent="0.45">
      <c r="B113" s="4"/>
      <c r="C113" s="5"/>
      <c r="D113" s="5" t="s">
        <v>18</v>
      </c>
      <c r="E113" s="5">
        <f>+SQRT(E112)</f>
        <v>9.2831869699499574</v>
      </c>
      <c r="F113" s="6"/>
      <c r="G113" s="5"/>
      <c r="H113" s="5"/>
      <c r="I113" s="5"/>
      <c r="J113" s="5"/>
      <c r="K113" s="5"/>
      <c r="L113" s="5"/>
      <c r="M113" s="5"/>
      <c r="N113" s="5"/>
      <c r="O113" s="8"/>
    </row>
    <row r="114" spans="2:15" x14ac:dyDescent="0.35">
      <c r="B114" s="4"/>
      <c r="C114" s="5"/>
      <c r="D114" s="5"/>
      <c r="E114" s="5"/>
      <c r="F114" s="6"/>
      <c r="G114" s="5"/>
      <c r="H114" s="5"/>
      <c r="I114" s="5"/>
      <c r="J114" s="5"/>
      <c r="K114" s="5"/>
      <c r="L114" s="5"/>
      <c r="M114" s="5"/>
      <c r="N114" s="5"/>
      <c r="O114" s="8"/>
    </row>
    <row r="115" spans="2:15" x14ac:dyDescent="0.35">
      <c r="B115" s="4"/>
      <c r="C115" s="5"/>
      <c r="D115" s="5" t="s">
        <v>67</v>
      </c>
      <c r="E115" s="5"/>
      <c r="F115" s="6"/>
      <c r="G115" s="5"/>
      <c r="H115" s="5"/>
      <c r="I115" s="5"/>
      <c r="J115" s="5"/>
      <c r="K115" s="5"/>
      <c r="L115" s="5"/>
      <c r="M115" s="5"/>
      <c r="N115" s="5"/>
      <c r="O115" s="8"/>
    </row>
    <row r="116" spans="2:15" ht="16.5" x14ac:dyDescent="0.45">
      <c r="B116" s="4"/>
      <c r="C116" s="5"/>
      <c r="D116" s="5" t="s">
        <v>19</v>
      </c>
      <c r="E116" s="5">
        <f>NORMSINV(0.2)</f>
        <v>-0.84162123357291452</v>
      </c>
      <c r="F116" s="6"/>
      <c r="G116" s="5"/>
      <c r="H116" s="5"/>
      <c r="I116" s="5"/>
      <c r="J116" s="5"/>
      <c r="K116" s="5"/>
      <c r="L116" s="5"/>
      <c r="M116" s="5"/>
      <c r="N116" s="5"/>
      <c r="O116" s="8"/>
    </row>
    <row r="117" spans="2:15" ht="16.5" x14ac:dyDescent="0.45">
      <c r="B117" s="4"/>
      <c r="C117" s="5"/>
      <c r="D117" s="5" t="s">
        <v>21</v>
      </c>
      <c r="E117" s="5">
        <f>NORMSINV(0.4)</f>
        <v>-0.25334710313579978</v>
      </c>
      <c r="F117" s="6"/>
      <c r="G117" s="5"/>
      <c r="H117" s="5"/>
      <c r="I117" s="5"/>
      <c r="J117" s="5"/>
      <c r="K117" s="5"/>
      <c r="L117" s="5"/>
      <c r="M117" s="5"/>
      <c r="N117" s="5"/>
      <c r="O117" s="8"/>
    </row>
    <row r="118" spans="2:15" ht="16.5" x14ac:dyDescent="0.45">
      <c r="B118" s="4"/>
      <c r="C118" s="5"/>
      <c r="D118" s="5" t="s">
        <v>23</v>
      </c>
      <c r="E118" s="5">
        <f>NORMSINV(0.6)</f>
        <v>0.25334710313579978</v>
      </c>
      <c r="F118" s="6"/>
      <c r="G118" s="5"/>
      <c r="H118" s="5"/>
      <c r="I118" s="5"/>
      <c r="J118" s="5"/>
      <c r="K118" s="5"/>
      <c r="L118" s="5"/>
      <c r="M118" s="5"/>
      <c r="N118" s="5"/>
      <c r="O118" s="8"/>
    </row>
    <row r="119" spans="2:15" ht="16.5" x14ac:dyDescent="0.45">
      <c r="B119" s="4"/>
      <c r="C119" s="5"/>
      <c r="D119" s="5" t="s">
        <v>25</v>
      </c>
      <c r="E119" s="5">
        <f>NORMSINV(0.8)</f>
        <v>0.84162123357291474</v>
      </c>
      <c r="F119" s="6"/>
      <c r="G119" s="5"/>
      <c r="H119" s="5"/>
      <c r="I119" s="5"/>
      <c r="J119" s="5"/>
      <c r="K119" s="5"/>
      <c r="L119" s="5"/>
      <c r="M119" s="5"/>
      <c r="N119" s="5"/>
      <c r="O119" s="8"/>
    </row>
    <row r="120" spans="2:15" ht="16.5" x14ac:dyDescent="0.45">
      <c r="B120" s="4"/>
      <c r="C120" s="5"/>
      <c r="D120" s="5" t="s">
        <v>68</v>
      </c>
      <c r="E120" s="5"/>
      <c r="F120" s="6"/>
      <c r="G120" s="5"/>
      <c r="H120" s="5"/>
      <c r="I120" s="5"/>
      <c r="J120" s="5"/>
      <c r="K120" s="5"/>
      <c r="L120" s="5"/>
      <c r="M120" s="5"/>
      <c r="N120" s="5"/>
      <c r="O120" s="8"/>
    </row>
    <row r="121" spans="2:15" ht="16.5" x14ac:dyDescent="0.45">
      <c r="B121" s="4"/>
      <c r="C121" s="5"/>
      <c r="D121" s="5" t="s">
        <v>20</v>
      </c>
      <c r="E121" s="5">
        <f>+E108+E116*E113</f>
        <v>77.005065788012288</v>
      </c>
      <c r="F121" s="6"/>
      <c r="G121" s="5"/>
      <c r="H121" s="5"/>
      <c r="I121" s="5"/>
      <c r="J121" s="5"/>
      <c r="K121" s="5"/>
      <c r="L121" s="5"/>
      <c r="M121" s="5"/>
      <c r="N121" s="5"/>
      <c r="O121" s="8"/>
    </row>
    <row r="122" spans="2:15" ht="16.5" x14ac:dyDescent="0.45">
      <c r="B122" s="4"/>
      <c r="C122" s="5"/>
      <c r="D122" s="5" t="s">
        <v>22</v>
      </c>
      <c r="E122" s="5">
        <f>+E108+E117*E113</f>
        <v>82.466124530444759</v>
      </c>
      <c r="F122" s="6"/>
      <c r="G122" s="5"/>
      <c r="H122" s="5"/>
      <c r="I122" s="5"/>
      <c r="J122" s="5"/>
      <c r="K122" s="5"/>
      <c r="L122" s="5"/>
      <c r="M122" s="5"/>
      <c r="N122" s="5"/>
      <c r="O122" s="8"/>
    </row>
    <row r="123" spans="2:15" ht="16.5" x14ac:dyDescent="0.45">
      <c r="B123" s="4"/>
      <c r="C123" s="5"/>
      <c r="D123" s="5" t="s">
        <v>26</v>
      </c>
      <c r="E123" s="5">
        <f>+E108+E118*E113</f>
        <v>87.169861583854399</v>
      </c>
      <c r="F123" s="6"/>
      <c r="G123" s="5"/>
      <c r="H123" s="5"/>
      <c r="I123" s="5"/>
      <c r="J123" s="5"/>
      <c r="K123" s="5"/>
      <c r="L123" s="5"/>
      <c r="M123" s="5"/>
      <c r="N123" s="5"/>
      <c r="O123" s="8"/>
    </row>
    <row r="124" spans="2:15" ht="16.5" x14ac:dyDescent="0.45">
      <c r="B124" s="4"/>
      <c r="C124" s="5"/>
      <c r="D124" s="5" t="s">
        <v>24</v>
      </c>
      <c r="E124" s="5">
        <f>+E108+E119*E113</f>
        <v>92.630920326286869</v>
      </c>
      <c r="F124" s="6"/>
      <c r="G124" s="5"/>
      <c r="H124" s="5"/>
      <c r="I124" s="5"/>
      <c r="J124" s="5"/>
      <c r="K124" s="5"/>
      <c r="L124" s="5"/>
      <c r="M124" s="5"/>
      <c r="N124" s="5"/>
      <c r="O124" s="8"/>
    </row>
    <row r="125" spans="2:15" x14ac:dyDescent="0.35">
      <c r="B125" s="15"/>
      <c r="C125" s="16"/>
      <c r="D125" s="16"/>
      <c r="E125" s="16"/>
      <c r="F125" s="18"/>
      <c r="G125" s="16"/>
      <c r="H125" s="16"/>
      <c r="I125" s="16"/>
      <c r="J125" s="16"/>
      <c r="K125" s="16"/>
      <c r="L125" s="16"/>
      <c r="M125" s="16"/>
      <c r="N125" s="16"/>
      <c r="O125" s="17"/>
    </row>
    <row r="131" spans="6:10" x14ac:dyDescent="0.35">
      <c r="J131" s="40"/>
    </row>
    <row r="132" spans="6:10" x14ac:dyDescent="0.35">
      <c r="F132" s="6"/>
      <c r="G132" s="5"/>
      <c r="H132" s="5"/>
      <c r="I132" s="5"/>
      <c r="J132" s="41"/>
    </row>
    <row r="133" spans="6:10" x14ac:dyDescent="0.35">
      <c r="F133" s="36" t="s">
        <v>95</v>
      </c>
      <c r="G133" s="36" t="s">
        <v>2</v>
      </c>
      <c r="H133" s="36" t="s">
        <v>3</v>
      </c>
      <c r="I133" s="39" t="s">
        <v>4</v>
      </c>
      <c r="J133" s="42"/>
    </row>
    <row r="134" spans="6:10" x14ac:dyDescent="0.35">
      <c r="F134" s="37"/>
      <c r="G134" s="45">
        <f>COUNTIF($C$5:$C$104,"&lt;77,01")</f>
        <v>24</v>
      </c>
      <c r="H134" s="38"/>
      <c r="I134" s="38"/>
      <c r="J134" s="43"/>
    </row>
    <row r="135" spans="6:10" x14ac:dyDescent="0.35">
      <c r="F135" s="37"/>
      <c r="G135" s="45">
        <f>COUNTIF($C$5:$C$104,"&lt;=82,47")-G134</f>
        <v>15</v>
      </c>
      <c r="H135" s="38"/>
      <c r="I135" s="38"/>
      <c r="J135" s="36"/>
    </row>
    <row r="136" spans="6:10" x14ac:dyDescent="0.35">
      <c r="F136" s="37"/>
      <c r="G136" s="45">
        <f>COUNTIF($C$5:$C$104,"&lt;87,17")-G135-G134</f>
        <v>19</v>
      </c>
      <c r="H136" s="38"/>
      <c r="I136" s="38"/>
      <c r="J136" s="36"/>
    </row>
    <row r="137" spans="6:10" x14ac:dyDescent="0.35">
      <c r="F137" s="36"/>
      <c r="G137" s="45">
        <f>COUNTIF($C$5:$C$104,"&lt;=92,63")-G136-G135-G134</f>
        <v>21</v>
      </c>
      <c r="H137" s="38"/>
      <c r="I137" s="38"/>
      <c r="J137" s="43"/>
    </row>
    <row r="138" spans="6:10" x14ac:dyDescent="0.35">
      <c r="F138" s="36"/>
      <c r="G138" s="45">
        <f>COUNTIF($C$5:$C$104,"&lt;=1000")-G137-G136-G135-G134</f>
        <v>21</v>
      </c>
      <c r="H138" s="38"/>
      <c r="I138" s="38"/>
      <c r="J138" s="43"/>
    </row>
    <row r="139" spans="6:10" x14ac:dyDescent="0.35">
      <c r="F139" s="36" t="s">
        <v>94</v>
      </c>
      <c r="G139" s="36">
        <f>SUM(G134:G138)</f>
        <v>100</v>
      </c>
      <c r="H139" s="38"/>
      <c r="I139" s="36"/>
      <c r="J139" s="44"/>
    </row>
  </sheetData>
  <sortState ref="D5:D104">
    <sortCondition ref="D5:D104"/>
  </sortState>
  <pageMargins left="0.7" right="0.7" top="0.75" bottom="0.75" header="0.3" footer="0.3"/>
  <pageSetup paperSize="9" orientation="landscape" verticalDpi="300" r:id="rId1"/>
  <drawing r:id="rId2"/>
  <legacyDrawing r:id="rId3"/>
  <oleObjects>
    <mc:AlternateContent xmlns:mc="http://schemas.openxmlformats.org/markup-compatibility/2006">
      <mc:Choice Requires="x14">
        <oleObject progId="Equation.DSMT4" shapeId="2052" r:id="rId4">
          <objectPr defaultSize="0" autoPict="0" r:id="rId5">
            <anchor moveWithCells="1" sizeWithCells="1">
              <from>
                <xdr:col>27</xdr:col>
                <xdr:colOff>0</xdr:colOff>
                <xdr:row>21</xdr:row>
                <xdr:rowOff>38100</xdr:rowOff>
              </from>
              <to>
                <xdr:col>28</xdr:col>
                <xdr:colOff>381000</xdr:colOff>
                <xdr:row>24</xdr:row>
                <xdr:rowOff>0</xdr:rowOff>
              </to>
            </anchor>
          </objectPr>
        </oleObject>
      </mc:Choice>
      <mc:Fallback>
        <oleObject progId="Equation.DSMT4" shapeId="205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Hoja2</vt:lpstr>
      <vt:lpstr>Hoja2!Área_de_impresión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HERNANDEZ MARCH</dc:creator>
  <cp:lastModifiedBy>JULIO HERNANDEZ MARCH</cp:lastModifiedBy>
  <cp:lastPrinted>2016-05-17T10:47:55Z</cp:lastPrinted>
  <dcterms:created xsi:type="dcterms:W3CDTF">2016-04-26T09:00:55Z</dcterms:created>
  <dcterms:modified xsi:type="dcterms:W3CDTF">2016-05-17T10:51:49Z</dcterms:modified>
</cp:coreProperties>
</file>